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01_aktuell\000_Wettbewerbe aktuell\WB_317_Bezirksregierung Düsseldorf\09_ABGABE WETTBEWERB\"/>
    </mc:Choice>
  </mc:AlternateContent>
  <bookViews>
    <workbookView xWindow="0" yWindow="0" windowWidth="28800" windowHeight="14235"/>
  </bookViews>
  <sheets>
    <sheet name="Raumliste Neubau BR Düsseldorf" sheetId="1" r:id="rId1"/>
  </sheets>
  <definedNames>
    <definedName name="_xlnm._FilterDatabase" localSheetId="0" hidden="1">'Raumliste Neubau BR Düsseldorf'!$F$1:$F$245</definedName>
    <definedName name="_xlnm.Print_Titles" localSheetId="0">'Raumliste Neubau BR Düsseldorf'!$1:$4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5" i="1" l="1"/>
  <c r="I25" i="1"/>
  <c r="I23" i="1"/>
  <c r="I22" i="1"/>
  <c r="I87" i="1"/>
  <c r="I88" i="1"/>
  <c r="I86" i="1"/>
  <c r="I77" i="1"/>
  <c r="I18" i="1"/>
  <c r="I32" i="1"/>
  <c r="I19" i="1"/>
  <c r="I67" i="1"/>
  <c r="I66" i="1"/>
  <c r="I13" i="1"/>
  <c r="I11" i="1"/>
  <c r="I10" i="1"/>
  <c r="I12" i="1"/>
  <c r="I99" i="1"/>
  <c r="I96" i="1"/>
  <c r="I178" i="1"/>
  <c r="I179" i="1"/>
  <c r="I97" i="1"/>
  <c r="I132" i="1"/>
  <c r="I114" i="1"/>
  <c r="I144" i="1"/>
  <c r="I158" i="1"/>
  <c r="I120" i="1"/>
  <c r="I119" i="1"/>
  <c r="I164" i="1"/>
  <c r="I165" i="1"/>
  <c r="I150" i="1"/>
  <c r="I153" i="1"/>
  <c r="I149" i="1"/>
  <c r="I138" i="1"/>
  <c r="I137" i="1"/>
  <c r="I139" i="1"/>
  <c r="I183" i="1"/>
  <c r="I184" i="1"/>
  <c r="I192" i="1"/>
  <c r="I200" i="1"/>
  <c r="I199" i="1"/>
  <c r="I209" i="1"/>
  <c r="I218" i="1"/>
  <c r="I220" i="1"/>
  <c r="I217" i="1"/>
  <c r="I7" i="1" l="1"/>
  <c r="I15" i="1"/>
  <c r="I63" i="1"/>
  <c r="I74" i="1"/>
  <c r="I79" i="1"/>
  <c r="I83" i="1"/>
  <c r="I89" i="1"/>
  <c r="I93" i="1"/>
  <c r="I100" i="1"/>
  <c r="I104" i="1"/>
  <c r="I107" i="1"/>
  <c r="I110" i="1"/>
  <c r="I116" i="1"/>
  <c r="I122" i="1"/>
  <c r="I128" i="1"/>
  <c r="I134" i="1"/>
  <c r="I140" i="1"/>
  <c r="I146" i="1"/>
  <c r="I154" i="1"/>
  <c r="I161" i="1"/>
  <c r="I167" i="1"/>
  <c r="I170" i="1"/>
  <c r="I175" i="1"/>
  <c r="I180" i="1"/>
  <c r="I188" i="1"/>
  <c r="I196" i="1"/>
  <c r="I205" i="1"/>
  <c r="I214" i="1"/>
  <c r="I239" i="1"/>
  <c r="I221" i="1"/>
  <c r="I232" i="1"/>
  <c r="E239" i="1"/>
  <c r="I241" i="1" l="1"/>
  <c r="E83" i="1"/>
  <c r="D83" i="1"/>
  <c r="C83" i="1"/>
  <c r="E221" i="1" l="1"/>
  <c r="C221" i="1"/>
  <c r="D218" i="1"/>
  <c r="D217" i="1"/>
  <c r="D221" i="1" l="1"/>
  <c r="E25" i="1"/>
  <c r="E23" i="1"/>
  <c r="D182" i="1"/>
  <c r="D178" i="1"/>
  <c r="D160" i="1"/>
  <c r="D159" i="1"/>
  <c r="D152" i="1"/>
  <c r="D143" i="1"/>
  <c r="D119" i="1"/>
  <c r="D109" i="1"/>
  <c r="D106" i="1"/>
  <c r="D91" i="1"/>
  <c r="D68" i="1"/>
  <c r="D66" i="1"/>
  <c r="D18" i="1"/>
  <c r="D210" i="1" l="1"/>
  <c r="D209" i="1"/>
  <c r="D208" i="1"/>
  <c r="D201" i="1"/>
  <c r="D200" i="1"/>
  <c r="D199" i="1"/>
  <c r="D193" i="1"/>
  <c r="D192" i="1"/>
  <c r="D191" i="1"/>
  <c r="D184" i="1"/>
  <c r="D183" i="1"/>
  <c r="D179" i="1"/>
  <c r="D169" i="1"/>
  <c r="E166" i="1"/>
  <c r="D165" i="1"/>
  <c r="D164" i="1"/>
  <c r="D158" i="1"/>
  <c r="D157" i="1"/>
  <c r="E145" i="1"/>
  <c r="E151" i="1"/>
  <c r="D150" i="1"/>
  <c r="D149" i="1"/>
  <c r="D144" i="1"/>
  <c r="E139" i="1"/>
  <c r="E133" i="1"/>
  <c r="E127" i="1"/>
  <c r="E121" i="1"/>
  <c r="E115" i="1"/>
  <c r="D138" i="1"/>
  <c r="D137" i="1"/>
  <c r="D132" i="1"/>
  <c r="D131" i="1"/>
  <c r="D126" i="1"/>
  <c r="D125" i="1"/>
  <c r="D120" i="1"/>
  <c r="D114" i="1"/>
  <c r="D113" i="1"/>
  <c r="D99" i="1"/>
  <c r="D98" i="1"/>
  <c r="D97" i="1"/>
  <c r="D96" i="1"/>
  <c r="D92" i="1"/>
  <c r="D87" i="1"/>
  <c r="D86" i="1"/>
  <c r="D78" i="1"/>
  <c r="D67" i="1"/>
  <c r="D19" i="1"/>
  <c r="D11" i="1"/>
  <c r="D10" i="1"/>
  <c r="E22" i="1" l="1"/>
  <c r="D239" i="1"/>
  <c r="E232" i="1" l="1"/>
  <c r="D232" i="1"/>
  <c r="C232" i="1"/>
  <c r="E214" i="1"/>
  <c r="D214" i="1"/>
  <c r="C214" i="1"/>
  <c r="E205" i="1"/>
  <c r="D205" i="1"/>
  <c r="C205" i="1"/>
  <c r="E196" i="1"/>
  <c r="D196" i="1"/>
  <c r="C196" i="1"/>
  <c r="E188" i="1"/>
  <c r="D188" i="1"/>
  <c r="C188" i="1"/>
  <c r="E180" i="1"/>
  <c r="D180" i="1"/>
  <c r="C180" i="1"/>
  <c r="E175" i="1"/>
  <c r="D175" i="1"/>
  <c r="C175" i="1"/>
  <c r="E170" i="1"/>
  <c r="D170" i="1"/>
  <c r="C170" i="1"/>
  <c r="E167" i="1"/>
  <c r="D167" i="1"/>
  <c r="C167" i="1"/>
  <c r="E161" i="1"/>
  <c r="D161" i="1"/>
  <c r="C161" i="1"/>
  <c r="E154" i="1"/>
  <c r="D154" i="1"/>
  <c r="C154" i="1"/>
  <c r="E146" i="1"/>
  <c r="D146" i="1"/>
  <c r="C146" i="1"/>
  <c r="E140" i="1"/>
  <c r="D140" i="1"/>
  <c r="C140" i="1"/>
  <c r="E134" i="1"/>
  <c r="D134" i="1"/>
  <c r="C134" i="1"/>
  <c r="E128" i="1"/>
  <c r="D128" i="1"/>
  <c r="C128" i="1"/>
  <c r="E122" i="1"/>
  <c r="D122" i="1"/>
  <c r="C122" i="1"/>
  <c r="E116" i="1"/>
  <c r="D116" i="1"/>
  <c r="C116" i="1"/>
  <c r="E110" i="1"/>
  <c r="D110" i="1"/>
  <c r="C110" i="1"/>
  <c r="E107" i="1"/>
  <c r="D107" i="1"/>
  <c r="C107" i="1"/>
  <c r="E104" i="1"/>
  <c r="D104" i="1"/>
  <c r="C104" i="1"/>
  <c r="E100" i="1"/>
  <c r="D100" i="1"/>
  <c r="C100" i="1"/>
  <c r="E93" i="1"/>
  <c r="D93" i="1"/>
  <c r="C93" i="1"/>
  <c r="E89" i="1"/>
  <c r="D89" i="1"/>
  <c r="C89" i="1"/>
  <c r="E79" i="1"/>
  <c r="D79" i="1"/>
  <c r="C79" i="1"/>
  <c r="E74" i="1"/>
  <c r="D74" i="1"/>
  <c r="C74" i="1"/>
  <c r="E63" i="1"/>
  <c r="D63" i="1"/>
  <c r="C63" i="1"/>
  <c r="E15" i="1"/>
  <c r="D15" i="1"/>
  <c r="C15" i="1"/>
  <c r="D7" i="1"/>
  <c r="C7" i="1"/>
  <c r="E7" i="1"/>
  <c r="E241" i="1" l="1"/>
  <c r="D241" i="1"/>
  <c r="C241" i="1"/>
</calcChain>
</file>

<file path=xl/sharedStrings.xml><?xml version="1.0" encoding="utf-8"?>
<sst xmlns="http://schemas.openxmlformats.org/spreadsheetml/2006/main" count="481" uniqueCount="216">
  <si>
    <t>Organisationseinheit</t>
  </si>
  <si>
    <t>Raumnutzung</t>
  </si>
  <si>
    <t>Raumtyp</t>
  </si>
  <si>
    <t>Bemerkungen</t>
  </si>
  <si>
    <t>Abteilung 1 -
Regierungspräsident
Zentrale Dienste</t>
  </si>
  <si>
    <t>Reg. Vizepräsident/in</t>
  </si>
  <si>
    <t>Vorzimmer</t>
  </si>
  <si>
    <t>Summen:</t>
  </si>
  <si>
    <t>Dezernat 11 -
Personalangelegenheiten</t>
  </si>
  <si>
    <t>Hauptdezernent/in</t>
  </si>
  <si>
    <t>Dezernent/innen</t>
  </si>
  <si>
    <t>Sachbearbeiter/innen</t>
  </si>
  <si>
    <t>Registratur</t>
  </si>
  <si>
    <t>Schulungsräume</t>
  </si>
  <si>
    <t>Archivräume Keller/Dachboden</t>
  </si>
  <si>
    <t>Dezernat 12 -
Beauftragte für den
Haushalt, Vergabe,
Justiziariat,
Innerer Dienst</t>
  </si>
  <si>
    <t>Bibliothek</t>
  </si>
  <si>
    <t>Drei Bereiche:
1. Ausleihe/Empfang (2 AP)
2. Lesebereich
3. Regalflächen</t>
  </si>
  <si>
    <t>Teeküchen mit Meetingpoints</t>
  </si>
  <si>
    <t>Aktenräume, Archiv-/Lagerflächen im KG</t>
  </si>
  <si>
    <t>Kopierräume</t>
  </si>
  <si>
    <t>Poststelle</t>
  </si>
  <si>
    <t>Scanstelle</t>
  </si>
  <si>
    <t>Pforte</t>
  </si>
  <si>
    <t>Servicepoint</t>
  </si>
  <si>
    <t>Empfangs-/Wartebereich</t>
  </si>
  <si>
    <t>Postverteilzimmer</t>
  </si>
  <si>
    <t>Materiallager- und ausgabe</t>
  </si>
  <si>
    <t>Arbeitsräume Hausdienste</t>
  </si>
  <si>
    <t>Abstell-/Lagerräume für Dez. 12 und 14</t>
  </si>
  <si>
    <t>Sanitätsraum</t>
  </si>
  <si>
    <t>Fahrdienst Besucherraum</t>
  </si>
  <si>
    <t>Fahrdienst Ruheraum</t>
  </si>
  <si>
    <t>Fahrdienst (Bereitschaftsraum)</t>
  </si>
  <si>
    <t>Fahrdienst-Umkleide</t>
  </si>
  <si>
    <t>Dusche/WC</t>
  </si>
  <si>
    <t>Dezernat 14 -
Organisations-
angelegenheiten,
IuK-Technik,
Innenrevision</t>
  </si>
  <si>
    <t>Personalverstärkung lt. HH 2022</t>
  </si>
  <si>
    <t>Serverraum</t>
  </si>
  <si>
    <t>Dezernat 15 -
Wiedergutmachung</t>
  </si>
  <si>
    <t>Dezernat 22 -
Gefahrenabwehr,
Hafensicherheit,
Kampfmittel-
beseitigung</t>
  </si>
  <si>
    <t>Geschäftsstelle "Gigabit"</t>
  </si>
  <si>
    <t>Dezernent/in</t>
  </si>
  <si>
    <t>Dezernat 34 -
Gewerbliche Wirtschaft und
Förderung, Arbeitspolitische
Förderprogramme</t>
  </si>
  <si>
    <t>Corona-Hilfen</t>
  </si>
  <si>
    <t>Bedarfsberichtigung</t>
  </si>
  <si>
    <t>Abteilung 4 -
Schule</t>
  </si>
  <si>
    <t>Abteilungsleiter/in</t>
  </si>
  <si>
    <t>Abteilung 4 -
Geschäftsstelle BO digital</t>
  </si>
  <si>
    <t>Übernahme neuer Aufgaben</t>
  </si>
  <si>
    <t>Abteilung 4 -
BR Koordination</t>
  </si>
  <si>
    <t>Dezernat 41 -
Grundschulen,
Primarstufe und
Förderschulen</t>
  </si>
  <si>
    <t>Fachberater</t>
  </si>
  <si>
    <t>Dezernat 42 -
Haupt- und
Realschulen</t>
  </si>
  <si>
    <t>Dezernat 43 -
Gymnasien Sek. I + II,
zweiter Bildungsweg</t>
  </si>
  <si>
    <t>Dezernat 44 -
Gesamtschulen
Sek. I + II</t>
  </si>
  <si>
    <t>Dezernat 45 -
Berufskollegs</t>
  </si>
  <si>
    <t>Dezernat 46 -
Lehrreraus- und
Fortbildung</t>
  </si>
  <si>
    <t>Dezernat 47 -
Personal- und
Stellenplan-
angelegenheiten</t>
  </si>
  <si>
    <t>Registratur Dez. 47</t>
  </si>
  <si>
    <t>Lagerung von ca. 63.570 Lehrerpersonalakten.</t>
  </si>
  <si>
    <t>Dezernat 48 -
Schulrecht und Schulverwaltung,
Kirchensachen, Kunst- und
Kulturpflege</t>
  </si>
  <si>
    <t>Servicepoint Zeugnisanerkennungsstelle</t>
  </si>
  <si>
    <t>Dezernat 4 Q - 
Qualitätsanalyse
an Schulen</t>
  </si>
  <si>
    <t>Sonderbedarf
Abteilung 4</t>
  </si>
  <si>
    <t>Personalrat und Schwerbehinderten-
vertretung</t>
  </si>
  <si>
    <t>Raumbedarf für freigestellte Personalratsmitglieder und Schwerbehindertenvertrungen von insgesamt sieben Schulformen.</t>
  </si>
  <si>
    <t>Abteilung 5 -
Umwelt,
Arbeitsschutz</t>
  </si>
  <si>
    <t>Abteilungsassistenz</t>
  </si>
  <si>
    <t>Dezernat 51 -
Natur- und Landschaftsschutz,
Fischerei</t>
  </si>
  <si>
    <t>Dezernat 53 -
Immisionssschutz
einschließlich
anlagenbezogener
Umweltschutz</t>
  </si>
  <si>
    <t>Zwischenablage</t>
  </si>
  <si>
    <t>Archivräume Keller</t>
  </si>
  <si>
    <t>ca. 1.280 Aktenordner (1.490 Regalmeter)</t>
  </si>
  <si>
    <t>Registratur Dez. 53</t>
  </si>
  <si>
    <t>Dezernat 54 -
Wasserwirtschaft
einschließlich
anlagenbezogener
Umweltschutz</t>
  </si>
  <si>
    <t>Wasserbuch</t>
  </si>
  <si>
    <t>ca. 660 Aktenmeter (1.410 Regalmeter)</t>
  </si>
  <si>
    <t>Dezernat 55 -
Technischer
Arbeitsschutz</t>
  </si>
  <si>
    <t>Personalverstärkung lt. HH 2020 bzw. 2022</t>
  </si>
  <si>
    <t>Prüfungs-/Besprechungsraum</t>
  </si>
  <si>
    <t>Prüfungen der Gewerbeobersekretäranwärter und die Gewerbeoberinspektoranwärter</t>
  </si>
  <si>
    <t>Registratur Dez. 55</t>
  </si>
  <si>
    <t>Umkleideräume</t>
  </si>
  <si>
    <t>Dezernat 56 -
Betrieblicher
Arbeitsschutz</t>
  </si>
  <si>
    <t>Registratur Dez. 56</t>
  </si>
  <si>
    <t>Dezernat 57 -
Arbeitsschutz</t>
  </si>
  <si>
    <t>Gleichstellungsbeauftragte</t>
  </si>
  <si>
    <t>Datenschutzbeauftragte/r</t>
  </si>
  <si>
    <t>Personalrat</t>
  </si>
  <si>
    <t>Dezernent/in/Vorsitzende/r</t>
  </si>
  <si>
    <t>Schwerbehindertenvertrauensperson</t>
  </si>
  <si>
    <t>Bezirkspersonalrat</t>
  </si>
  <si>
    <t>Besprechungsraum</t>
  </si>
  <si>
    <t>Jugendvertretung</t>
  </si>
  <si>
    <t>Sachbearbeiter/in</t>
  </si>
  <si>
    <t xml:space="preserve">Räume mit erhöhtem
Flächenbedarf für
Rollstuhlfahrer </t>
  </si>
  <si>
    <t>Sonderbedarf für Rollstuhlfahrer
(übergeordnet)</t>
  </si>
  <si>
    <t>Erhöhter Flächenbedarf; Räume müssen im EG angordnet werden.</t>
  </si>
  <si>
    <t>Verwahrgelass</t>
  </si>
  <si>
    <t>Lagerung sensibler Daten</t>
  </si>
  <si>
    <t>Summen Neubau</t>
  </si>
  <si>
    <t>Für ca. 20-25 Personen; insbesondere für Referendarausbildung, Mitarbeiterausbildung und -weiterbildung.</t>
  </si>
  <si>
    <t>Personalakten werden in Rollregalen aufbewahrt
(Traglast beachten).</t>
  </si>
  <si>
    <t>Wiederaufbau NRW; zusätzliche befristete Stellen für neue Aufgaben.</t>
  </si>
  <si>
    <t>Allgemeinflächen</t>
  </si>
  <si>
    <t>Raumnutzungs-code</t>
  </si>
  <si>
    <t>Registratur mit Arbeitsplatz</t>
  </si>
  <si>
    <t>Hausmeister-
werkstatt</t>
  </si>
  <si>
    <t>Erste-Hilfe-Raum</t>
  </si>
  <si>
    <t>Duschraum mit RLT 1</t>
  </si>
  <si>
    <t xml:space="preserve">Kantine - Speiseraum </t>
  </si>
  <si>
    <t>Kantine - Theke/Kasse/Rückgabe</t>
  </si>
  <si>
    <t>Kantine - Geschirrrückgabe</t>
  </si>
  <si>
    <t>Kantine - Garküche</t>
  </si>
  <si>
    <t>Kantine - Spülküche</t>
  </si>
  <si>
    <t>Kantine - Vorbereitung</t>
  </si>
  <si>
    <t>Kantine - Tiefkühlraum</t>
  </si>
  <si>
    <t>Kantine - Kühlraum</t>
  </si>
  <si>
    <t>Kantine - Vorratsraum</t>
  </si>
  <si>
    <t>Kantine - WC Besucher</t>
  </si>
  <si>
    <t>Kantine - Putzmittelraum</t>
  </si>
  <si>
    <t>Kantine - Anlieferung</t>
  </si>
  <si>
    <t>Kantine - Abfallraum</t>
  </si>
  <si>
    <t>Kantine - WC Personal</t>
  </si>
  <si>
    <t>Kantine - Umkleide Personal</t>
  </si>
  <si>
    <t>Kantine - Pausenraum Personal</t>
  </si>
  <si>
    <t>Geschirrrückgabe</t>
  </si>
  <si>
    <t>Spülküche mit Rückgabeband, Lüftungsdecke und RLT 1</t>
  </si>
  <si>
    <t>Großküche mit Sonderabsaugung, Lüftungsdecke und RLT 1</t>
  </si>
  <si>
    <t>Küchenvorbereitungsraum mit Lüftungsdecke und RLT 1</t>
  </si>
  <si>
    <t>Lebensmitteltiefkühlraum</t>
  </si>
  <si>
    <t>Lebensmittelkühlraum</t>
  </si>
  <si>
    <t>Speiseausgabe/Getränke-ausgabe mit Sonderabsaugung und RLT 1</t>
  </si>
  <si>
    <t>Lagerraum für Lebensmittel mit RLT 1</t>
  </si>
  <si>
    <t>Kantine - WC Besucher barrierefrei</t>
  </si>
  <si>
    <t>Toilette barrierefrei mit RLT 1</t>
  </si>
  <si>
    <t>Warenannahme mit hygienischen Anforderungen (Lebensmittel)</t>
  </si>
  <si>
    <t>Müllsammelraum gekühlt mit RLT 2</t>
  </si>
  <si>
    <t>Serverraum mit Sicherheitsanforderungen und RLT 2</t>
  </si>
  <si>
    <t>Einsatzzentrale gesichert mit RLT 2</t>
  </si>
  <si>
    <t>Sekretariat</t>
  </si>
  <si>
    <t>Gruppenumkleideraum mit Waschtisch und RLT 1</t>
  </si>
  <si>
    <t>Lagerraum besonders gesichert mit RLT 2</t>
  </si>
  <si>
    <t>Zuschlag für WC-Anlagen</t>
  </si>
  <si>
    <t>Zuschlag für Putzmittelräume</t>
  </si>
  <si>
    <t>Zuschlag für Müllsammelraum</t>
  </si>
  <si>
    <t>Müllsammelraum mit RLT 1</t>
  </si>
  <si>
    <t>Räumliche Nähe zu Abteilung 1 und zu Dezernat 12 gewünscht.</t>
  </si>
  <si>
    <t>Räumliche Nähe zu den Dezernaten 11, 14 und 15 gewünscht.</t>
  </si>
  <si>
    <t>Räumliche Nähe zu Dezernat 12 gewünscht.</t>
  </si>
  <si>
    <t>Räumliche Nähe zu den Dezernaten 11, 12, 22 und zum Rechenzentrum gewünscht.</t>
  </si>
  <si>
    <t>Räume dürfen nicht im EG angeordnet werden.
Räumliche Nähe zu den Abteilungen 2 und 5 gewünscht.</t>
  </si>
  <si>
    <t>Alle schulfachlichen Abteilungen und Dezernate sollten in räumlicher Nähe zueinander angeordnet werden.</t>
  </si>
  <si>
    <t>Räume dürfen nicht im EG angeordnet werden.
Räumliche Nähe zu den Büros der Personalräte und den Büros der Schwerbehinderten-vertretungen der jeweiligen Schulformen gewünscht.</t>
  </si>
  <si>
    <t>Räumliche Nähe zu den schulfachlichen Dezernaten der Abteilung 4 und zu Dezernat 47 gewünscht.</t>
  </si>
  <si>
    <t>Räumliche Nähe zu den Dezernaten 54, 32, 25 und 53 gewünscht.</t>
  </si>
  <si>
    <t>Räumliche Nähe zu den Dezernaten 51 bis 54 gewünscht.</t>
  </si>
  <si>
    <t>Räumliche Nähe zu den Dezernaten 51, 52 und 53 gewünscht.</t>
  </si>
  <si>
    <t>Räumliche Nähe zu den Dezernaten 56 und 57 gewünscht.</t>
  </si>
  <si>
    <t>Räumliche Nähe zu den Dezernaten 55 und 57 gewünscht.</t>
  </si>
  <si>
    <t>Multifunktions- und Besprechungsraum
auf den Etagen</t>
  </si>
  <si>
    <t>Multifunktions- und Besprechungsraum
im zentralen Besprechungsbereich im EG</t>
  </si>
  <si>
    <t>Büroraum mit RLT 1</t>
  </si>
  <si>
    <t>Einzelarbeitsplatzfläche
mit RLT 1</t>
  </si>
  <si>
    <t>Seminar-/Unterrichtsraum mit Medien und RLT 1</t>
  </si>
  <si>
    <t>Archiv mit RLT 1</t>
  </si>
  <si>
    <t>Bibliotheksraum mit RLT 1</t>
  </si>
  <si>
    <t>Besprechungsraum mit RLT 1</t>
  </si>
  <si>
    <t>Aufenthaltsraum mit Teeküche und RLT 1</t>
  </si>
  <si>
    <t>Fotokopierraum/
Druckerraum mit RLT 1</t>
  </si>
  <si>
    <t>Pförtnerraum mit RLT 1</t>
  </si>
  <si>
    <t>Warteraum/
Wartefläche mit RLT 1</t>
  </si>
  <si>
    <t>Büroraum mit
Materialausgabe und RLT 1</t>
  </si>
  <si>
    <t>Lagerraum mit RLT 1</t>
  </si>
  <si>
    <t>Aufenthaltsraum mit RLT 1</t>
  </si>
  <si>
    <t>Ruheraum mit RLT 1</t>
  </si>
  <si>
    <t>Bereitschaftsraum mit RLT 1</t>
  </si>
  <si>
    <t>Speiseraum mit RLT 1</t>
  </si>
  <si>
    <t>Toilette mit RLT 1</t>
  </si>
  <si>
    <t>Putzraum mit Ausguss und RLT 1</t>
  </si>
  <si>
    <t>Pausenfläche mit RLT 1</t>
  </si>
  <si>
    <t>Großraumbüro mit RLT 1</t>
  </si>
  <si>
    <t>Personalstärke
nach Fertigstellung
Schätzung von 2022</t>
  </si>
  <si>
    <t>Anzahl der Räume</t>
  </si>
  <si>
    <t>Tiefgarage - Kfz-Waschplatz</t>
  </si>
  <si>
    <t>Tiefgarage - Lagerraum</t>
  </si>
  <si>
    <t>Tiefgarage - Werkstatt</t>
  </si>
  <si>
    <t>Kfz-Waschhalle</t>
  </si>
  <si>
    <t>Kfz-Werkstatt mit Sonderabsaugung</t>
  </si>
  <si>
    <t>Fläche der Räume
(NUF)</t>
  </si>
  <si>
    <t>Open Space</t>
  </si>
  <si>
    <t>ASR beachten</t>
  </si>
  <si>
    <t>Kein Aktenaufzug im Neubau.</t>
  </si>
  <si>
    <t>JAV und Vertrauensmann der Bezirksschwerbehindertenvertretung teilen sich ein Büro.</t>
  </si>
  <si>
    <t>Registratur Dez. 57</t>
  </si>
  <si>
    <t>Räumliche Nähe zu den Dezernaten 55 und 56 gewünscht.</t>
  </si>
  <si>
    <t>Bezirksregierung Düsseldorf - Raumliste Neubau</t>
  </si>
  <si>
    <t>Einzelheiten zu den Räumen sind der Anlage 5 "Beschreibung Krisenstab" zu entnehmen.</t>
  </si>
  <si>
    <t>Sonderbereich Krisenstab (Leitstelle)</t>
  </si>
  <si>
    <t>Umkleide Fahrradfahrer</t>
  </si>
  <si>
    <t>Dusche/WC Fahrradfahrer</t>
  </si>
  <si>
    <t>Dezernat 21 - 
Ordnungsrechtliche Angelegen-heiten, Staatshoheitsangelegen-heiten, Ausländerrecht, Stiftungsaufsicht, Enteignungen</t>
  </si>
  <si>
    <t>Servicepoint Apostillen</t>
  </si>
  <si>
    <t>Wartebereich</t>
  </si>
  <si>
    <t>Stand 21.09.2023</t>
  </si>
  <si>
    <t>laufende Nummer</t>
  </si>
  <si>
    <t>Fläche IST Teilnehmer*innen</t>
  </si>
  <si>
    <t>Geschoss</t>
  </si>
  <si>
    <t>18, -1</t>
  </si>
  <si>
    <t>17, 16</t>
  </si>
  <si>
    <t>17, -1</t>
  </si>
  <si>
    <t>Zentrale Umkleide im untergeschoss, einzelne Umkleiden in den Obergeschosse</t>
  </si>
  <si>
    <t>alle</t>
  </si>
  <si>
    <t>nur Küchenabfall</t>
  </si>
  <si>
    <t>inkludiert in Umkleide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</si>
</sst>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m²&quot;"/>
    <numFmt numFmtId="165" formatCode="#,##0\ &quot;m²&quot;"/>
  </numFmts>
  <fonts count="7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3" borderId="5" xfId="0" applyFont="1" applyFill="1" applyBorder="1" applyAlignment="1">
      <alignment horizontal="center" vertical="center"/>
    </xf>
    <xf numFmtId="164" fontId="2" fillId="3" borderId="5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3" borderId="8" xfId="0" applyFont="1" applyFill="1" applyBorder="1" applyAlignment="1">
      <alignment horizontal="center" vertical="center"/>
    </xf>
    <xf numFmtId="164" fontId="2" fillId="3" borderId="8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3" borderId="11" xfId="0" applyFont="1" applyFill="1" applyBorder="1" applyAlignment="1">
      <alignment horizontal="center" vertical="center"/>
    </xf>
    <xf numFmtId="164" fontId="2" fillId="3" borderId="11" xfId="0" applyNumberFormat="1" applyFont="1" applyFill="1" applyBorder="1" applyAlignment="1">
      <alignment horizontal="center" vertical="center"/>
    </xf>
    <xf numFmtId="1" fontId="2" fillId="3" borderId="8" xfId="0" applyNumberFormat="1" applyFont="1" applyFill="1" applyBorder="1" applyAlignment="1">
      <alignment horizontal="center" vertical="center"/>
    </xf>
    <xf numFmtId="164" fontId="2" fillId="3" borderId="8" xfId="0" applyNumberFormat="1" applyFont="1" applyFill="1" applyBorder="1" applyAlignment="1">
      <alignment horizontal="center" vertical="center" wrapText="1"/>
    </xf>
    <xf numFmtId="3" fontId="3" fillId="4" borderId="2" xfId="0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3" fillId="4" borderId="0" xfId="0" applyFont="1" applyFill="1" applyAlignment="1">
      <alignment horizontal="center" vertical="center"/>
    </xf>
    <xf numFmtId="164" fontId="3" fillId="4" borderId="0" xfId="0" applyNumberFormat="1" applyFont="1" applyFill="1" applyAlignment="1">
      <alignment horizontal="center" vertical="center"/>
    </xf>
    <xf numFmtId="0" fontId="2" fillId="0" borderId="14" xfId="0" applyFont="1" applyBorder="1" applyAlignment="1">
      <alignment vertical="center"/>
    </xf>
    <xf numFmtId="0" fontId="2" fillId="3" borderId="14" xfId="0" applyFont="1" applyFill="1" applyBorder="1" applyAlignment="1">
      <alignment horizontal="center" vertical="center"/>
    </xf>
    <xf numFmtId="164" fontId="2" fillId="3" borderId="14" xfId="0" applyNumberFormat="1" applyFont="1" applyFill="1" applyBorder="1" applyAlignment="1">
      <alignment horizontal="center" vertical="center"/>
    </xf>
    <xf numFmtId="0" fontId="2" fillId="3" borderId="11" xfId="0" quotePrefix="1" applyFont="1" applyFill="1" applyBorder="1" applyAlignment="1">
      <alignment horizontal="center" vertical="center"/>
    </xf>
    <xf numFmtId="0" fontId="2" fillId="3" borderId="8" xfId="0" quotePrefix="1" applyFont="1" applyFill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15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vertical="top" wrapText="1"/>
    </xf>
    <xf numFmtId="0" fontId="3" fillId="0" borderId="1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3" fontId="4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165" fontId="0" fillId="0" borderId="0" xfId="0" applyNumberFormat="1"/>
    <xf numFmtId="0" fontId="2" fillId="0" borderId="10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3" borderId="17" xfId="0" applyFont="1" applyFill="1" applyBorder="1" applyAlignment="1">
      <alignment horizontal="center" vertical="center"/>
    </xf>
    <xf numFmtId="164" fontId="2" fillId="3" borderId="17" xfId="0" applyNumberFormat="1" applyFont="1" applyFill="1" applyBorder="1" applyAlignment="1">
      <alignment horizontal="center" vertical="center"/>
    </xf>
    <xf numFmtId="0" fontId="2" fillId="0" borderId="18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164" fontId="4" fillId="4" borderId="2" xfId="0" applyNumberFormat="1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center" wrapText="1"/>
    </xf>
    <xf numFmtId="0" fontId="2" fillId="5" borderId="20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wrapText="1"/>
    </xf>
    <xf numFmtId="0" fontId="2" fillId="0" borderId="13" xfId="0" applyFont="1" applyBorder="1" applyAlignment="1">
      <alignment horizontal="left" wrapText="1"/>
    </xf>
    <xf numFmtId="0" fontId="2" fillId="0" borderId="1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6"/>
  <sheetViews>
    <sheetView tabSelected="1" zoomScale="85" zoomScaleNormal="85" zoomScaleSheetLayoutView="100" workbookViewId="0">
      <pane ySplit="3" topLeftCell="A16" activePane="bottomLeft" state="frozen"/>
      <selection pane="bottomLeft" activeCell="B24" sqref="B24"/>
    </sheetView>
  </sheetViews>
  <sheetFormatPr baseColWidth="10" defaultColWidth="8.85546875" defaultRowHeight="15" x14ac:dyDescent="0.25"/>
  <cols>
    <col min="1" max="1" width="30.7109375" customWidth="1"/>
    <col min="2" max="2" width="41.28515625" customWidth="1"/>
    <col min="3" max="4" width="20.7109375" customWidth="1"/>
    <col min="5" max="5" width="26.7109375" customWidth="1"/>
    <col min="6" max="6" width="29.7109375" customWidth="1"/>
    <col min="7" max="10" width="20.7109375" customWidth="1"/>
    <col min="11" max="11" width="49.140625" customWidth="1"/>
  </cols>
  <sheetData>
    <row r="1" spans="1:11" ht="23.25" x14ac:dyDescent="0.25">
      <c r="A1" s="1" t="s">
        <v>197</v>
      </c>
      <c r="B1" s="2"/>
      <c r="C1" s="3"/>
      <c r="D1" s="3"/>
      <c r="E1" s="3"/>
      <c r="F1" s="3"/>
      <c r="G1" s="3"/>
      <c r="H1" s="3"/>
      <c r="I1" s="3"/>
      <c r="J1" s="3"/>
      <c r="K1" s="77" t="s">
        <v>205</v>
      </c>
    </row>
    <row r="2" spans="1:11" ht="4.5" customHeight="1" thickBot="1" x14ac:dyDescent="0.3">
      <c r="A2" s="1"/>
      <c r="B2" s="2"/>
      <c r="C2" s="3"/>
      <c r="D2" s="3"/>
      <c r="E2" s="3"/>
      <c r="F2" s="3"/>
      <c r="G2" s="3"/>
      <c r="H2" s="3"/>
      <c r="I2" s="3"/>
      <c r="J2" s="3"/>
      <c r="K2" s="3"/>
    </row>
    <row r="3" spans="1:11" ht="60.75" thickBot="1" x14ac:dyDescent="0.3">
      <c r="A3" s="4" t="s">
        <v>0</v>
      </c>
      <c r="B3" s="5" t="s">
        <v>1</v>
      </c>
      <c r="C3" s="6" t="s">
        <v>183</v>
      </c>
      <c r="D3" s="6" t="s">
        <v>184</v>
      </c>
      <c r="E3" s="6" t="s">
        <v>190</v>
      </c>
      <c r="F3" s="75" t="s">
        <v>2</v>
      </c>
      <c r="G3" s="76" t="s">
        <v>106</v>
      </c>
      <c r="H3" s="95" t="s">
        <v>206</v>
      </c>
      <c r="I3" s="95" t="s">
        <v>207</v>
      </c>
      <c r="J3" s="95" t="s">
        <v>208</v>
      </c>
      <c r="K3" s="7" t="s">
        <v>3</v>
      </c>
    </row>
    <row r="4" spans="1:11" ht="15.75" thickBot="1" x14ac:dyDescent="0.3">
      <c r="A4" s="8"/>
      <c r="B4" s="9"/>
      <c r="C4" s="10"/>
      <c r="D4" s="10"/>
      <c r="E4" s="11"/>
      <c r="F4" s="10"/>
      <c r="G4" s="10"/>
      <c r="H4" s="10"/>
      <c r="I4" s="10"/>
      <c r="J4" s="10"/>
      <c r="K4" s="10"/>
    </row>
    <row r="5" spans="1:11" ht="30" customHeight="1" x14ac:dyDescent="0.25">
      <c r="A5" s="108" t="s">
        <v>4</v>
      </c>
      <c r="B5" s="12" t="s">
        <v>5</v>
      </c>
      <c r="C5" s="13">
        <v>1</v>
      </c>
      <c r="D5" s="13">
        <v>1</v>
      </c>
      <c r="E5" s="14">
        <v>36</v>
      </c>
      <c r="F5" s="54" t="s">
        <v>164</v>
      </c>
      <c r="G5" s="47">
        <v>21114</v>
      </c>
      <c r="H5" s="98">
        <v>1</v>
      </c>
      <c r="I5" s="98">
        <v>32</v>
      </c>
      <c r="J5" s="98">
        <v>3</v>
      </c>
      <c r="K5" s="56"/>
    </row>
    <row r="6" spans="1:11" ht="15.75" thickBot="1" x14ac:dyDescent="0.3">
      <c r="A6" s="109"/>
      <c r="B6" s="31" t="s">
        <v>6</v>
      </c>
      <c r="C6" s="26">
        <v>1</v>
      </c>
      <c r="D6" s="26">
        <v>1</v>
      </c>
      <c r="E6" s="27">
        <v>12</v>
      </c>
      <c r="F6" s="52" t="s">
        <v>141</v>
      </c>
      <c r="G6" s="52">
        <v>21212</v>
      </c>
      <c r="H6" s="99">
        <v>2</v>
      </c>
      <c r="I6" s="99">
        <v>20</v>
      </c>
      <c r="J6" s="99">
        <v>3</v>
      </c>
      <c r="K6" s="57"/>
    </row>
    <row r="7" spans="1:11" ht="15.75" thickBot="1" x14ac:dyDescent="0.3">
      <c r="A7" s="21" t="s">
        <v>7</v>
      </c>
      <c r="B7" s="22"/>
      <c r="C7" s="23">
        <f>SUM(C5:C6)</f>
        <v>2</v>
      </c>
      <c r="D7" s="23">
        <f>SUM(D5:D6)</f>
        <v>2</v>
      </c>
      <c r="E7" s="24">
        <f>SUM(E5:E6)</f>
        <v>48</v>
      </c>
      <c r="F7" s="58"/>
      <c r="G7" s="58"/>
      <c r="H7" s="96"/>
      <c r="I7" s="24">
        <f>SUM(I5:I6)</f>
        <v>52</v>
      </c>
      <c r="J7" s="96"/>
      <c r="K7" s="59"/>
    </row>
    <row r="8" spans="1:11" ht="15.75" thickBot="1" x14ac:dyDescent="0.3">
      <c r="A8" s="18"/>
      <c r="B8" s="2"/>
      <c r="C8" s="19"/>
      <c r="D8" s="19"/>
      <c r="E8" s="20"/>
      <c r="F8" s="19"/>
      <c r="G8" s="19"/>
      <c r="H8" s="19"/>
      <c r="I8" s="19"/>
      <c r="J8" s="19"/>
      <c r="K8" s="2"/>
    </row>
    <row r="9" spans="1:11" ht="28.5" x14ac:dyDescent="0.25">
      <c r="A9" s="106" t="s">
        <v>8</v>
      </c>
      <c r="B9" s="12" t="s">
        <v>9</v>
      </c>
      <c r="C9" s="13">
        <v>1</v>
      </c>
      <c r="D9" s="13">
        <v>1</v>
      </c>
      <c r="E9" s="14">
        <v>24</v>
      </c>
      <c r="F9" s="54" t="s">
        <v>164</v>
      </c>
      <c r="G9" s="47">
        <v>21114</v>
      </c>
      <c r="H9" s="98">
        <v>3</v>
      </c>
      <c r="I9" s="98">
        <v>16</v>
      </c>
      <c r="J9" s="98">
        <v>2</v>
      </c>
      <c r="K9" s="48" t="s">
        <v>148</v>
      </c>
    </row>
    <row r="10" spans="1:11" ht="28.5" x14ac:dyDescent="0.25">
      <c r="A10" s="107"/>
      <c r="B10" s="15" t="s">
        <v>10</v>
      </c>
      <c r="C10" s="16">
        <v>5</v>
      </c>
      <c r="D10" s="16">
        <f>E10/18</f>
        <v>4</v>
      </c>
      <c r="E10" s="17">
        <v>72</v>
      </c>
      <c r="F10" s="50" t="s">
        <v>164</v>
      </c>
      <c r="G10" s="46">
        <v>21114</v>
      </c>
      <c r="H10" s="100">
        <v>4</v>
      </c>
      <c r="I10" s="100">
        <f>25+42</f>
        <v>67</v>
      </c>
      <c r="J10" s="100">
        <v>2</v>
      </c>
      <c r="K10" s="55"/>
    </row>
    <row r="11" spans="1:11" x14ac:dyDescent="0.25">
      <c r="A11" s="107"/>
      <c r="B11" s="15" t="s">
        <v>11</v>
      </c>
      <c r="C11" s="16">
        <v>49</v>
      </c>
      <c r="D11" s="16">
        <f>E11/18</f>
        <v>17</v>
      </c>
      <c r="E11" s="17">
        <v>306</v>
      </c>
      <c r="F11" s="46" t="s">
        <v>163</v>
      </c>
      <c r="G11" s="46">
        <v>21112</v>
      </c>
      <c r="H11" s="100">
        <v>5</v>
      </c>
      <c r="I11" s="100">
        <f>269+58+93+15</f>
        <v>435</v>
      </c>
      <c r="J11" s="100">
        <v>2</v>
      </c>
      <c r="K11" s="55"/>
    </row>
    <row r="12" spans="1:11" ht="28.5" x14ac:dyDescent="0.25">
      <c r="A12" s="107"/>
      <c r="B12" s="15" t="s">
        <v>12</v>
      </c>
      <c r="C12" s="16">
        <v>2</v>
      </c>
      <c r="D12" s="16">
        <v>2</v>
      </c>
      <c r="E12" s="17">
        <v>60</v>
      </c>
      <c r="F12" s="50" t="s">
        <v>107</v>
      </c>
      <c r="G12" s="46">
        <v>42122</v>
      </c>
      <c r="H12" s="100">
        <v>6</v>
      </c>
      <c r="I12" s="100">
        <f>30</f>
        <v>30</v>
      </c>
      <c r="J12" s="100">
        <v>2</v>
      </c>
      <c r="K12" s="49" t="s">
        <v>103</v>
      </c>
    </row>
    <row r="13" spans="1:11" ht="42.75" x14ac:dyDescent="0.25">
      <c r="A13" s="107"/>
      <c r="B13" s="15" t="s">
        <v>13</v>
      </c>
      <c r="C13" s="16">
        <v>0</v>
      </c>
      <c r="D13" s="16">
        <v>2</v>
      </c>
      <c r="E13" s="17">
        <v>112</v>
      </c>
      <c r="F13" s="50" t="s">
        <v>165</v>
      </c>
      <c r="G13" s="46">
        <v>52113</v>
      </c>
      <c r="H13" s="100">
        <v>7</v>
      </c>
      <c r="I13" s="100">
        <f>36+31</f>
        <v>67</v>
      </c>
      <c r="J13" s="100">
        <v>2</v>
      </c>
      <c r="K13" s="49" t="s">
        <v>102</v>
      </c>
    </row>
    <row r="14" spans="1:11" ht="15.75" thickBot="1" x14ac:dyDescent="0.3">
      <c r="A14" s="110"/>
      <c r="B14" s="41" t="s">
        <v>14</v>
      </c>
      <c r="C14" s="26">
        <v>0</v>
      </c>
      <c r="D14" s="26">
        <v>2</v>
      </c>
      <c r="E14" s="27">
        <v>90</v>
      </c>
      <c r="F14" s="52" t="s">
        <v>166</v>
      </c>
      <c r="G14" s="52">
        <v>42112</v>
      </c>
      <c r="H14" s="99">
        <v>8</v>
      </c>
      <c r="I14" s="99">
        <v>90</v>
      </c>
      <c r="J14" s="99">
        <v>-1</v>
      </c>
      <c r="K14" s="57"/>
    </row>
    <row r="15" spans="1:11" ht="15.75" thickBot="1" x14ac:dyDescent="0.3">
      <c r="A15" s="21" t="s">
        <v>7</v>
      </c>
      <c r="B15" s="22"/>
      <c r="C15" s="23">
        <f>SUM(C9:C14)</f>
        <v>57</v>
      </c>
      <c r="D15" s="23">
        <f>SUM(D9:D14)</f>
        <v>28</v>
      </c>
      <c r="E15" s="24">
        <f>SUM(E9:E14)</f>
        <v>664</v>
      </c>
      <c r="F15" s="58"/>
      <c r="G15" s="58"/>
      <c r="H15" s="96"/>
      <c r="I15" s="24">
        <f>SUM(I9:I14)</f>
        <v>705</v>
      </c>
      <c r="J15" s="96"/>
      <c r="K15" s="59"/>
    </row>
    <row r="16" spans="1:11" ht="15.75" thickBot="1" x14ac:dyDescent="0.3">
      <c r="A16" s="18"/>
      <c r="B16" s="2"/>
      <c r="C16" s="19"/>
      <c r="D16" s="19"/>
      <c r="E16" s="20"/>
      <c r="F16" s="19"/>
      <c r="G16" s="19"/>
      <c r="H16" s="19"/>
      <c r="I16" s="19"/>
      <c r="J16" s="19"/>
      <c r="K16" s="2"/>
    </row>
    <row r="17" spans="1:11" ht="28.5" x14ac:dyDescent="0.25">
      <c r="A17" s="106" t="s">
        <v>15</v>
      </c>
      <c r="B17" s="12" t="s">
        <v>9</v>
      </c>
      <c r="C17" s="13">
        <v>1</v>
      </c>
      <c r="D17" s="13">
        <v>1</v>
      </c>
      <c r="E17" s="14">
        <v>24</v>
      </c>
      <c r="F17" s="54" t="s">
        <v>164</v>
      </c>
      <c r="G17" s="47">
        <v>21114</v>
      </c>
      <c r="H17" s="98">
        <v>9</v>
      </c>
      <c r="I17" s="98">
        <v>17</v>
      </c>
      <c r="J17" s="98">
        <v>1</v>
      </c>
      <c r="K17" s="48" t="s">
        <v>149</v>
      </c>
    </row>
    <row r="18" spans="1:11" ht="28.5" x14ac:dyDescent="0.25">
      <c r="A18" s="107"/>
      <c r="B18" s="15" t="s">
        <v>10</v>
      </c>
      <c r="C18" s="16">
        <v>4</v>
      </c>
      <c r="D18" s="16">
        <f>E18/18</f>
        <v>4</v>
      </c>
      <c r="E18" s="17">
        <v>72</v>
      </c>
      <c r="F18" s="50" t="s">
        <v>164</v>
      </c>
      <c r="G18" s="46">
        <v>21114</v>
      </c>
      <c r="H18" s="100">
        <v>10</v>
      </c>
      <c r="I18" s="100">
        <f>65</f>
        <v>65</v>
      </c>
      <c r="J18" s="100">
        <v>1</v>
      </c>
      <c r="K18" s="55"/>
    </row>
    <row r="19" spans="1:11" x14ac:dyDescent="0.25">
      <c r="A19" s="107"/>
      <c r="B19" s="15" t="s">
        <v>11</v>
      </c>
      <c r="C19" s="16">
        <v>80</v>
      </c>
      <c r="D19" s="16">
        <f>E19/18</f>
        <v>28</v>
      </c>
      <c r="E19" s="17">
        <v>504</v>
      </c>
      <c r="F19" s="46" t="s">
        <v>163</v>
      </c>
      <c r="G19" s="46">
        <v>21112</v>
      </c>
      <c r="H19" s="100">
        <v>11</v>
      </c>
      <c r="I19" s="100">
        <f>202+140+334</f>
        <v>676</v>
      </c>
      <c r="J19" s="100">
        <v>1</v>
      </c>
      <c r="K19" s="55"/>
    </row>
    <row r="20" spans="1:11" ht="57" x14ac:dyDescent="0.25">
      <c r="A20" s="107"/>
      <c r="B20" s="25" t="s">
        <v>16</v>
      </c>
      <c r="C20" s="16">
        <v>1</v>
      </c>
      <c r="D20" s="16">
        <v>1</v>
      </c>
      <c r="E20" s="17">
        <v>116</v>
      </c>
      <c r="F20" s="46" t="s">
        <v>167</v>
      </c>
      <c r="G20" s="46">
        <v>54112</v>
      </c>
      <c r="H20" s="100">
        <v>12</v>
      </c>
      <c r="I20" s="100">
        <v>116</v>
      </c>
      <c r="J20" s="100">
        <v>3</v>
      </c>
      <c r="K20" s="60" t="s">
        <v>17</v>
      </c>
    </row>
    <row r="21" spans="1:11" ht="28.5" x14ac:dyDescent="0.25">
      <c r="A21" s="107"/>
      <c r="B21" s="25" t="s">
        <v>162</v>
      </c>
      <c r="C21" s="16">
        <v>0</v>
      </c>
      <c r="D21" s="28">
        <v>11</v>
      </c>
      <c r="E21" s="29">
        <v>780</v>
      </c>
      <c r="F21" s="50" t="s">
        <v>168</v>
      </c>
      <c r="G21" s="50">
        <v>23212</v>
      </c>
      <c r="H21" s="100">
        <v>13</v>
      </c>
      <c r="I21" s="101">
        <v>521</v>
      </c>
      <c r="J21" s="101">
        <v>0</v>
      </c>
      <c r="K21" s="49"/>
    </row>
    <row r="22" spans="1:11" ht="28.5" x14ac:dyDescent="0.25">
      <c r="A22" s="107"/>
      <c r="B22" s="25" t="s">
        <v>161</v>
      </c>
      <c r="C22" s="16">
        <v>0</v>
      </c>
      <c r="D22" s="28">
        <v>11</v>
      </c>
      <c r="E22" s="29">
        <f>1563-E21</f>
        <v>783</v>
      </c>
      <c r="F22" s="50" t="s">
        <v>168</v>
      </c>
      <c r="G22" s="50">
        <v>23212</v>
      </c>
      <c r="H22" s="100">
        <v>14</v>
      </c>
      <c r="I22" s="101">
        <f>18+18+(18*17)*2</f>
        <v>648</v>
      </c>
      <c r="J22" s="101" t="s">
        <v>213</v>
      </c>
      <c r="K22" s="49"/>
    </row>
    <row r="23" spans="1:11" ht="28.5" x14ac:dyDescent="0.25">
      <c r="A23" s="107"/>
      <c r="B23" s="25" t="s">
        <v>18</v>
      </c>
      <c r="C23" s="16">
        <v>0</v>
      </c>
      <c r="D23" s="28">
        <v>16</v>
      </c>
      <c r="E23" s="29">
        <f>D23*25</f>
        <v>400</v>
      </c>
      <c r="F23" s="50" t="s">
        <v>169</v>
      </c>
      <c r="G23" s="46">
        <v>12122</v>
      </c>
      <c r="H23" s="100">
        <v>15</v>
      </c>
      <c r="I23" s="100">
        <f>3*20+20*18</f>
        <v>420</v>
      </c>
      <c r="J23" s="100" t="s">
        <v>213</v>
      </c>
      <c r="K23" s="49"/>
    </row>
    <row r="24" spans="1:11" x14ac:dyDescent="0.25">
      <c r="A24" s="107"/>
      <c r="B24" s="25" t="s">
        <v>19</v>
      </c>
      <c r="C24" s="16">
        <v>0</v>
      </c>
      <c r="D24" s="28">
        <v>15</v>
      </c>
      <c r="E24" s="29">
        <v>1680</v>
      </c>
      <c r="F24" s="46" t="s">
        <v>166</v>
      </c>
      <c r="G24" s="46">
        <v>42112</v>
      </c>
      <c r="H24" s="100">
        <v>16</v>
      </c>
      <c r="I24" s="100">
        <v>725</v>
      </c>
      <c r="J24" s="100">
        <v>-1</v>
      </c>
      <c r="K24" s="49"/>
    </row>
    <row r="25" spans="1:11" ht="28.5" x14ac:dyDescent="0.25">
      <c r="A25" s="107"/>
      <c r="B25" s="25" t="s">
        <v>20</v>
      </c>
      <c r="C25" s="16">
        <v>0</v>
      </c>
      <c r="D25" s="28">
        <v>26</v>
      </c>
      <c r="E25" s="29">
        <f>D25*6</f>
        <v>156</v>
      </c>
      <c r="F25" s="50" t="s">
        <v>170</v>
      </c>
      <c r="G25" s="50">
        <v>27112</v>
      </c>
      <c r="H25" s="100">
        <v>17</v>
      </c>
      <c r="I25" s="101">
        <f>50+7*18</f>
        <v>176</v>
      </c>
      <c r="J25" s="101" t="s">
        <v>213</v>
      </c>
      <c r="K25" s="49"/>
    </row>
    <row r="26" spans="1:11" x14ac:dyDescent="0.25">
      <c r="A26" s="107"/>
      <c r="B26" s="25" t="s">
        <v>21</v>
      </c>
      <c r="C26" s="16">
        <v>5</v>
      </c>
      <c r="D26" s="16">
        <v>1</v>
      </c>
      <c r="E26" s="17">
        <v>67</v>
      </c>
      <c r="F26" s="50" t="s">
        <v>21</v>
      </c>
      <c r="G26" s="50">
        <v>44113</v>
      </c>
      <c r="H26" s="100">
        <v>18</v>
      </c>
      <c r="I26" s="101">
        <v>40</v>
      </c>
      <c r="J26" s="101">
        <v>0</v>
      </c>
      <c r="K26" s="55"/>
    </row>
    <row r="27" spans="1:11" x14ac:dyDescent="0.25">
      <c r="A27" s="107"/>
      <c r="B27" s="25" t="s">
        <v>22</v>
      </c>
      <c r="C27" s="16">
        <v>4</v>
      </c>
      <c r="D27" s="16">
        <v>1</v>
      </c>
      <c r="E27" s="17">
        <v>50</v>
      </c>
      <c r="F27" s="50" t="s">
        <v>21</v>
      </c>
      <c r="G27" s="50">
        <v>44113</v>
      </c>
      <c r="H27" s="100">
        <v>19</v>
      </c>
      <c r="I27" s="101">
        <v>51</v>
      </c>
      <c r="J27" s="101">
        <v>0</v>
      </c>
      <c r="K27" s="55"/>
    </row>
    <row r="28" spans="1:11" x14ac:dyDescent="0.25">
      <c r="A28" s="107"/>
      <c r="B28" s="25" t="s">
        <v>23</v>
      </c>
      <c r="C28" s="16">
        <v>1</v>
      </c>
      <c r="D28" s="16">
        <v>1</v>
      </c>
      <c r="E28" s="17">
        <v>30</v>
      </c>
      <c r="F28" s="50" t="s">
        <v>171</v>
      </c>
      <c r="G28" s="50">
        <v>26114</v>
      </c>
      <c r="H28" s="100">
        <v>20</v>
      </c>
      <c r="I28" s="101">
        <v>30</v>
      </c>
      <c r="J28" s="101">
        <v>0</v>
      </c>
      <c r="K28" s="49"/>
    </row>
    <row r="29" spans="1:11" x14ac:dyDescent="0.25">
      <c r="A29" s="107"/>
      <c r="B29" s="25" t="s">
        <v>24</v>
      </c>
      <c r="C29" s="16">
        <v>1</v>
      </c>
      <c r="D29" s="16">
        <v>1</v>
      </c>
      <c r="E29" s="17">
        <v>26</v>
      </c>
      <c r="F29" s="46" t="s">
        <v>163</v>
      </c>
      <c r="G29" s="46">
        <v>21112</v>
      </c>
      <c r="H29" s="100">
        <v>21</v>
      </c>
      <c r="I29" s="100">
        <v>26</v>
      </c>
      <c r="J29" s="100">
        <v>0</v>
      </c>
      <c r="K29" s="49"/>
    </row>
    <row r="30" spans="1:11" ht="28.5" x14ac:dyDescent="0.25">
      <c r="A30" s="107"/>
      <c r="B30" s="25" t="s">
        <v>25</v>
      </c>
      <c r="C30" s="16">
        <v>1</v>
      </c>
      <c r="D30" s="16">
        <v>1</v>
      </c>
      <c r="E30" s="17">
        <v>98</v>
      </c>
      <c r="F30" s="50" t="s">
        <v>172</v>
      </c>
      <c r="G30" s="50">
        <v>14112</v>
      </c>
      <c r="H30" s="100">
        <v>22</v>
      </c>
      <c r="I30" s="101">
        <v>61</v>
      </c>
      <c r="J30" s="101">
        <v>0</v>
      </c>
      <c r="K30" s="49"/>
    </row>
    <row r="31" spans="1:11" x14ac:dyDescent="0.25">
      <c r="A31" s="107"/>
      <c r="B31" s="25" t="s">
        <v>26</v>
      </c>
      <c r="C31" s="16">
        <v>8</v>
      </c>
      <c r="D31" s="16">
        <v>8</v>
      </c>
      <c r="E31" s="17">
        <v>196</v>
      </c>
      <c r="F31" s="50" t="s">
        <v>21</v>
      </c>
      <c r="G31" s="50">
        <v>44113</v>
      </c>
      <c r="H31" s="100">
        <v>23</v>
      </c>
      <c r="I31" s="101">
        <v>162</v>
      </c>
      <c r="J31" s="101">
        <v>0</v>
      </c>
      <c r="K31" s="49" t="s">
        <v>193</v>
      </c>
    </row>
    <row r="32" spans="1:11" ht="28.5" x14ac:dyDescent="0.25">
      <c r="A32" s="107"/>
      <c r="B32" s="25" t="s">
        <v>27</v>
      </c>
      <c r="C32" s="16">
        <v>1</v>
      </c>
      <c r="D32" s="16">
        <v>2</v>
      </c>
      <c r="E32" s="17">
        <v>150</v>
      </c>
      <c r="F32" s="50" t="s">
        <v>173</v>
      </c>
      <c r="G32" s="46">
        <v>21218</v>
      </c>
      <c r="H32" s="100">
        <v>24</v>
      </c>
      <c r="I32" s="100">
        <f>19+31+24</f>
        <v>74</v>
      </c>
      <c r="J32" s="100">
        <v>1</v>
      </c>
      <c r="K32" s="55"/>
    </row>
    <row r="33" spans="1:11" ht="28.5" x14ac:dyDescent="0.25">
      <c r="A33" s="107"/>
      <c r="B33" s="25" t="s">
        <v>28</v>
      </c>
      <c r="C33" s="16">
        <v>1</v>
      </c>
      <c r="D33" s="16">
        <v>1</v>
      </c>
      <c r="E33" s="17">
        <v>10</v>
      </c>
      <c r="F33" s="50" t="s">
        <v>108</v>
      </c>
      <c r="G33" s="46">
        <v>32521</v>
      </c>
      <c r="H33" s="100">
        <v>25</v>
      </c>
      <c r="I33" s="100">
        <v>10</v>
      </c>
      <c r="J33" s="100">
        <v>-1</v>
      </c>
      <c r="K33" s="55"/>
    </row>
    <row r="34" spans="1:11" x14ac:dyDescent="0.25">
      <c r="A34" s="107"/>
      <c r="B34" s="25" t="s">
        <v>29</v>
      </c>
      <c r="C34" s="16">
        <v>0</v>
      </c>
      <c r="D34" s="16">
        <v>4</v>
      </c>
      <c r="E34" s="17">
        <v>126</v>
      </c>
      <c r="F34" s="46" t="s">
        <v>174</v>
      </c>
      <c r="G34" s="46">
        <v>41113</v>
      </c>
      <c r="H34" s="100">
        <v>26</v>
      </c>
      <c r="I34" s="100"/>
      <c r="J34" s="100"/>
      <c r="K34" s="55"/>
    </row>
    <row r="35" spans="1:11" x14ac:dyDescent="0.25">
      <c r="A35" s="107"/>
      <c r="B35" s="25" t="s">
        <v>30</v>
      </c>
      <c r="C35" s="16">
        <v>0</v>
      </c>
      <c r="D35" s="16">
        <v>5</v>
      </c>
      <c r="E35" s="17">
        <v>78</v>
      </c>
      <c r="F35" s="46" t="s">
        <v>109</v>
      </c>
      <c r="G35" s="46">
        <v>61211</v>
      </c>
      <c r="H35" s="100">
        <v>27</v>
      </c>
      <c r="I35" s="100">
        <f>36+14</f>
        <v>50</v>
      </c>
      <c r="J35" s="100">
        <v>0</v>
      </c>
      <c r="K35" s="55"/>
    </row>
    <row r="36" spans="1:11" x14ac:dyDescent="0.25">
      <c r="A36" s="107"/>
      <c r="B36" s="25" t="s">
        <v>31</v>
      </c>
      <c r="C36" s="16">
        <v>0</v>
      </c>
      <c r="D36" s="16">
        <v>1</v>
      </c>
      <c r="E36" s="17">
        <v>25</v>
      </c>
      <c r="F36" s="46" t="s">
        <v>175</v>
      </c>
      <c r="G36" s="46">
        <v>12112</v>
      </c>
      <c r="H36" s="100">
        <v>28</v>
      </c>
      <c r="I36" s="100">
        <v>25</v>
      </c>
      <c r="J36" s="100">
        <v>1</v>
      </c>
      <c r="K36" s="60"/>
    </row>
    <row r="37" spans="1:11" x14ac:dyDescent="0.25">
      <c r="A37" s="107"/>
      <c r="B37" s="25" t="s">
        <v>32</v>
      </c>
      <c r="C37" s="16">
        <v>0</v>
      </c>
      <c r="D37" s="16">
        <v>1</v>
      </c>
      <c r="E37" s="17">
        <v>20</v>
      </c>
      <c r="F37" s="46" t="s">
        <v>176</v>
      </c>
      <c r="G37" s="46">
        <v>13313</v>
      </c>
      <c r="H37" s="100">
        <v>29</v>
      </c>
      <c r="I37" s="100">
        <v>21</v>
      </c>
      <c r="J37" s="100">
        <v>1</v>
      </c>
      <c r="K37" s="60"/>
    </row>
    <row r="38" spans="1:11" x14ac:dyDescent="0.25">
      <c r="A38" s="107"/>
      <c r="B38" s="25" t="s">
        <v>33</v>
      </c>
      <c r="C38" s="16">
        <v>3</v>
      </c>
      <c r="D38" s="16">
        <v>1</v>
      </c>
      <c r="E38" s="17">
        <v>34</v>
      </c>
      <c r="F38" s="46" t="s">
        <v>177</v>
      </c>
      <c r="G38" s="46">
        <v>12213</v>
      </c>
      <c r="H38" s="100">
        <v>30</v>
      </c>
      <c r="I38" s="100">
        <v>22</v>
      </c>
      <c r="J38" s="100">
        <v>1</v>
      </c>
      <c r="K38" s="60"/>
    </row>
    <row r="39" spans="1:11" ht="28.5" x14ac:dyDescent="0.25">
      <c r="A39" s="107"/>
      <c r="B39" s="25" t="s">
        <v>34</v>
      </c>
      <c r="C39" s="16">
        <v>0</v>
      </c>
      <c r="D39" s="16">
        <v>2</v>
      </c>
      <c r="E39" s="17">
        <v>22</v>
      </c>
      <c r="F39" s="50" t="s">
        <v>142</v>
      </c>
      <c r="G39" s="46">
        <v>79122</v>
      </c>
      <c r="H39" s="100">
        <v>31</v>
      </c>
      <c r="I39" s="100">
        <v>22</v>
      </c>
      <c r="J39" s="100">
        <v>-1</v>
      </c>
      <c r="K39" s="60"/>
    </row>
    <row r="40" spans="1:11" x14ac:dyDescent="0.25">
      <c r="A40" s="107"/>
      <c r="B40" s="25" t="s">
        <v>35</v>
      </c>
      <c r="C40" s="16">
        <v>0</v>
      </c>
      <c r="D40" s="16">
        <v>2</v>
      </c>
      <c r="E40" s="17">
        <v>26</v>
      </c>
      <c r="F40" s="46" t="s">
        <v>110</v>
      </c>
      <c r="G40" s="46">
        <v>78334</v>
      </c>
      <c r="H40" s="100">
        <v>32</v>
      </c>
      <c r="I40" s="100">
        <v>26</v>
      </c>
      <c r="J40" s="100">
        <v>-1</v>
      </c>
      <c r="K40" s="60"/>
    </row>
    <row r="41" spans="1:11" ht="28.5" x14ac:dyDescent="0.25">
      <c r="A41" s="107"/>
      <c r="B41" s="25" t="s">
        <v>200</v>
      </c>
      <c r="C41" s="16">
        <v>0</v>
      </c>
      <c r="D41" s="16">
        <v>2</v>
      </c>
      <c r="E41" s="17">
        <v>22</v>
      </c>
      <c r="F41" s="50" t="s">
        <v>142</v>
      </c>
      <c r="G41" s="46">
        <v>79122</v>
      </c>
      <c r="H41" s="100">
        <v>33</v>
      </c>
      <c r="I41" s="100">
        <v>26</v>
      </c>
      <c r="J41" s="100">
        <v>-1</v>
      </c>
      <c r="K41" s="60"/>
    </row>
    <row r="42" spans="1:11" x14ac:dyDescent="0.25">
      <c r="A42" s="107"/>
      <c r="B42" s="25" t="s">
        <v>201</v>
      </c>
      <c r="C42" s="16">
        <v>0</v>
      </c>
      <c r="D42" s="16">
        <v>2</v>
      </c>
      <c r="E42" s="17">
        <v>26</v>
      </c>
      <c r="F42" s="46" t="s">
        <v>110</v>
      </c>
      <c r="G42" s="46">
        <v>78334</v>
      </c>
      <c r="H42" s="100">
        <v>34</v>
      </c>
      <c r="I42" s="100">
        <v>36</v>
      </c>
      <c r="J42" s="100">
        <v>-1</v>
      </c>
      <c r="K42" s="60"/>
    </row>
    <row r="43" spans="1:11" x14ac:dyDescent="0.25">
      <c r="A43" s="107"/>
      <c r="B43" s="25" t="s">
        <v>185</v>
      </c>
      <c r="C43" s="16">
        <v>0</v>
      </c>
      <c r="D43" s="16">
        <v>1</v>
      </c>
      <c r="E43" s="17">
        <v>20</v>
      </c>
      <c r="F43" s="46" t="s">
        <v>188</v>
      </c>
      <c r="G43" s="46">
        <v>32522</v>
      </c>
      <c r="H43" s="100">
        <v>35</v>
      </c>
      <c r="I43" s="100">
        <v>20</v>
      </c>
      <c r="J43" s="100">
        <v>-1</v>
      </c>
      <c r="K43" s="60"/>
    </row>
    <row r="44" spans="1:11" ht="28.5" x14ac:dyDescent="0.25">
      <c r="A44" s="107"/>
      <c r="B44" s="25" t="s">
        <v>187</v>
      </c>
      <c r="C44" s="16">
        <v>0</v>
      </c>
      <c r="D44" s="16">
        <v>1</v>
      </c>
      <c r="E44" s="17">
        <v>12</v>
      </c>
      <c r="F44" s="50" t="s">
        <v>189</v>
      </c>
      <c r="G44" s="46">
        <v>32511</v>
      </c>
      <c r="H44" s="100">
        <v>36</v>
      </c>
      <c r="I44" s="100">
        <v>12</v>
      </c>
      <c r="J44" s="100">
        <v>-1</v>
      </c>
      <c r="K44" s="60"/>
    </row>
    <row r="45" spans="1:11" x14ac:dyDescent="0.25">
      <c r="A45" s="107"/>
      <c r="B45" s="25" t="s">
        <v>186</v>
      </c>
      <c r="C45" s="16">
        <v>0</v>
      </c>
      <c r="D45" s="16">
        <v>1</v>
      </c>
      <c r="E45" s="17">
        <v>18</v>
      </c>
      <c r="F45" s="46" t="s">
        <v>174</v>
      </c>
      <c r="G45" s="46">
        <v>41113</v>
      </c>
      <c r="H45" s="100">
        <v>37</v>
      </c>
      <c r="I45" s="100">
        <v>18</v>
      </c>
      <c r="J45" s="100">
        <v>-1</v>
      </c>
      <c r="K45" s="60"/>
    </row>
    <row r="46" spans="1:11" x14ac:dyDescent="0.25">
      <c r="A46" s="107"/>
      <c r="B46" s="25" t="s">
        <v>111</v>
      </c>
      <c r="C46" s="16"/>
      <c r="D46" s="16">
        <v>1</v>
      </c>
      <c r="E46" s="17">
        <v>490</v>
      </c>
      <c r="F46" s="46" t="s">
        <v>178</v>
      </c>
      <c r="G46" s="46">
        <v>15112</v>
      </c>
      <c r="H46" s="100">
        <v>38</v>
      </c>
      <c r="I46" s="100">
        <v>488</v>
      </c>
      <c r="J46" s="100">
        <v>0</v>
      </c>
      <c r="K46" s="61"/>
    </row>
    <row r="47" spans="1:11" ht="42.75" x14ac:dyDescent="0.25">
      <c r="A47" s="107"/>
      <c r="B47" s="25" t="s">
        <v>112</v>
      </c>
      <c r="C47" s="16"/>
      <c r="D47" s="16">
        <v>1</v>
      </c>
      <c r="E47" s="17">
        <v>110</v>
      </c>
      <c r="F47" s="50" t="s">
        <v>133</v>
      </c>
      <c r="G47" s="46">
        <v>38311</v>
      </c>
      <c r="H47" s="100">
        <v>39</v>
      </c>
      <c r="I47" s="100">
        <v>100</v>
      </c>
      <c r="J47" s="100">
        <v>0</v>
      </c>
      <c r="K47" s="61"/>
    </row>
    <row r="48" spans="1:11" x14ac:dyDescent="0.25">
      <c r="A48" s="107"/>
      <c r="B48" s="25" t="s">
        <v>113</v>
      </c>
      <c r="C48" s="16"/>
      <c r="D48" s="16">
        <v>1</v>
      </c>
      <c r="E48" s="17">
        <v>30</v>
      </c>
      <c r="F48" s="46" t="s">
        <v>127</v>
      </c>
      <c r="G48" s="46">
        <v>38411</v>
      </c>
      <c r="H48" s="100">
        <v>40</v>
      </c>
      <c r="I48" s="100">
        <v>30</v>
      </c>
      <c r="J48" s="100">
        <v>0</v>
      </c>
      <c r="K48" s="61"/>
    </row>
    <row r="49" spans="1:11" ht="42.75" x14ac:dyDescent="0.25">
      <c r="A49" s="107"/>
      <c r="B49" s="25" t="s">
        <v>114</v>
      </c>
      <c r="C49" s="16"/>
      <c r="D49" s="16">
        <v>1</v>
      </c>
      <c r="E49" s="17">
        <v>100</v>
      </c>
      <c r="F49" s="50" t="s">
        <v>129</v>
      </c>
      <c r="G49" s="46">
        <v>38111</v>
      </c>
      <c r="H49" s="100">
        <v>41</v>
      </c>
      <c r="I49" s="100">
        <v>100</v>
      </c>
      <c r="J49" s="100">
        <v>0</v>
      </c>
      <c r="K49" s="61"/>
    </row>
    <row r="50" spans="1:11" ht="28.5" x14ac:dyDescent="0.25">
      <c r="A50" s="107"/>
      <c r="B50" s="25" t="s">
        <v>115</v>
      </c>
      <c r="C50" s="16"/>
      <c r="D50" s="16">
        <v>1</v>
      </c>
      <c r="E50" s="17">
        <v>32</v>
      </c>
      <c r="F50" s="50" t="s">
        <v>128</v>
      </c>
      <c r="G50" s="46">
        <v>38421</v>
      </c>
      <c r="H50" s="100">
        <v>42</v>
      </c>
      <c r="I50" s="100">
        <v>35</v>
      </c>
      <c r="J50" s="100">
        <v>0</v>
      </c>
      <c r="K50" s="61"/>
    </row>
    <row r="51" spans="1:11" ht="28.5" x14ac:dyDescent="0.25">
      <c r="A51" s="107"/>
      <c r="B51" s="25" t="s">
        <v>116</v>
      </c>
      <c r="C51" s="16"/>
      <c r="D51" s="16">
        <v>1</v>
      </c>
      <c r="E51" s="17">
        <v>32</v>
      </c>
      <c r="F51" s="50" t="s">
        <v>130</v>
      </c>
      <c r="G51" s="46">
        <v>38211</v>
      </c>
      <c r="H51" s="100">
        <v>43</v>
      </c>
      <c r="I51" s="100">
        <v>32</v>
      </c>
      <c r="J51" s="100">
        <v>0</v>
      </c>
      <c r="K51" s="61"/>
    </row>
    <row r="52" spans="1:11" x14ac:dyDescent="0.25">
      <c r="A52" s="107"/>
      <c r="B52" s="25" t="s">
        <v>117</v>
      </c>
      <c r="C52" s="16"/>
      <c r="D52" s="16">
        <v>1</v>
      </c>
      <c r="E52" s="17">
        <v>18</v>
      </c>
      <c r="F52" s="46" t="s">
        <v>131</v>
      </c>
      <c r="G52" s="46">
        <v>43121</v>
      </c>
      <c r="H52" s="100">
        <v>44</v>
      </c>
      <c r="I52" s="100">
        <v>18</v>
      </c>
      <c r="J52" s="100">
        <v>0</v>
      </c>
      <c r="K52" s="61"/>
    </row>
    <row r="53" spans="1:11" x14ac:dyDescent="0.25">
      <c r="A53" s="107"/>
      <c r="B53" s="25" t="s">
        <v>118</v>
      </c>
      <c r="C53" s="16"/>
      <c r="D53" s="16">
        <v>1</v>
      </c>
      <c r="E53" s="17">
        <v>50</v>
      </c>
      <c r="F53" s="46" t="s">
        <v>132</v>
      </c>
      <c r="G53" s="46">
        <v>43111</v>
      </c>
      <c r="H53" s="100">
        <v>45</v>
      </c>
      <c r="I53" s="100">
        <v>46</v>
      </c>
      <c r="J53" s="100">
        <v>0</v>
      </c>
      <c r="K53" s="61"/>
    </row>
    <row r="54" spans="1:11" ht="28.5" x14ac:dyDescent="0.25">
      <c r="A54" s="107"/>
      <c r="B54" s="25" t="s">
        <v>119</v>
      </c>
      <c r="C54" s="16"/>
      <c r="D54" s="16">
        <v>1</v>
      </c>
      <c r="E54" s="17">
        <v>50</v>
      </c>
      <c r="F54" s="50" t="s">
        <v>134</v>
      </c>
      <c r="G54" s="46">
        <v>41212</v>
      </c>
      <c r="H54" s="100">
        <v>46</v>
      </c>
      <c r="I54" s="100">
        <v>50</v>
      </c>
      <c r="J54" s="100">
        <v>0</v>
      </c>
      <c r="K54" s="61"/>
    </row>
    <row r="55" spans="1:11" x14ac:dyDescent="0.25">
      <c r="A55" s="107"/>
      <c r="B55" s="25" t="s">
        <v>120</v>
      </c>
      <c r="C55" s="16"/>
      <c r="D55" s="16">
        <v>2</v>
      </c>
      <c r="E55" s="17">
        <v>40</v>
      </c>
      <c r="F55" s="46" t="s">
        <v>179</v>
      </c>
      <c r="G55" s="46">
        <v>78112</v>
      </c>
      <c r="H55" s="100">
        <v>47</v>
      </c>
      <c r="I55" s="100">
        <v>56</v>
      </c>
      <c r="J55" s="100">
        <v>0</v>
      </c>
      <c r="K55" s="61"/>
    </row>
    <row r="56" spans="1:11" x14ac:dyDescent="0.25">
      <c r="A56" s="107"/>
      <c r="B56" s="25" t="s">
        <v>135</v>
      </c>
      <c r="C56" s="16"/>
      <c r="D56" s="16">
        <v>1</v>
      </c>
      <c r="E56" s="17">
        <v>8</v>
      </c>
      <c r="F56" s="46" t="s">
        <v>136</v>
      </c>
      <c r="G56" s="46">
        <v>78113</v>
      </c>
      <c r="H56" s="100">
        <v>48</v>
      </c>
      <c r="I56" s="100">
        <v>6</v>
      </c>
      <c r="J56" s="100">
        <v>0</v>
      </c>
      <c r="K56" s="61"/>
    </row>
    <row r="57" spans="1:11" ht="28.5" x14ac:dyDescent="0.25">
      <c r="A57" s="107"/>
      <c r="B57" s="25" t="s">
        <v>121</v>
      </c>
      <c r="C57" s="16"/>
      <c r="D57" s="16">
        <v>1</v>
      </c>
      <c r="E57" s="17">
        <v>5</v>
      </c>
      <c r="F57" s="50" t="s">
        <v>180</v>
      </c>
      <c r="G57" s="46">
        <v>78512</v>
      </c>
      <c r="H57" s="100">
        <v>49</v>
      </c>
      <c r="I57" s="100">
        <v>6</v>
      </c>
      <c r="J57" s="100">
        <v>0</v>
      </c>
      <c r="K57" s="61"/>
    </row>
    <row r="58" spans="1:11" ht="42.75" x14ac:dyDescent="0.25">
      <c r="A58" s="107"/>
      <c r="B58" s="25" t="s">
        <v>122</v>
      </c>
      <c r="C58" s="16"/>
      <c r="D58" s="16">
        <v>1</v>
      </c>
      <c r="E58" s="17">
        <v>15</v>
      </c>
      <c r="F58" s="50" t="s">
        <v>137</v>
      </c>
      <c r="G58" s="46">
        <v>44122</v>
      </c>
      <c r="H58" s="100">
        <v>50</v>
      </c>
      <c r="I58" s="100">
        <v>16</v>
      </c>
      <c r="J58" s="100">
        <v>0</v>
      </c>
      <c r="K58" s="61"/>
    </row>
    <row r="59" spans="1:11" ht="28.5" x14ac:dyDescent="0.25">
      <c r="A59" s="107"/>
      <c r="B59" s="25" t="s">
        <v>123</v>
      </c>
      <c r="C59" s="16"/>
      <c r="D59" s="16">
        <v>1</v>
      </c>
      <c r="E59" s="17">
        <v>25</v>
      </c>
      <c r="F59" s="50" t="s">
        <v>138</v>
      </c>
      <c r="G59" s="46">
        <v>73313</v>
      </c>
      <c r="H59" s="100">
        <v>51</v>
      </c>
      <c r="I59" s="100">
        <v>20</v>
      </c>
      <c r="J59" s="100">
        <v>0</v>
      </c>
      <c r="K59" s="61" t="s">
        <v>214</v>
      </c>
    </row>
    <row r="60" spans="1:11" x14ac:dyDescent="0.25">
      <c r="A60" s="107"/>
      <c r="B60" s="25" t="s">
        <v>124</v>
      </c>
      <c r="C60" s="16"/>
      <c r="D60" s="16">
        <v>2</v>
      </c>
      <c r="E60" s="17">
        <v>20</v>
      </c>
      <c r="F60" s="46" t="s">
        <v>179</v>
      </c>
      <c r="G60" s="46">
        <v>78112</v>
      </c>
      <c r="H60" s="100">
        <v>52</v>
      </c>
      <c r="I60" s="100">
        <v>5</v>
      </c>
      <c r="J60" s="100">
        <v>0</v>
      </c>
      <c r="K60" s="61" t="s">
        <v>215</v>
      </c>
    </row>
    <row r="61" spans="1:11" ht="28.5" x14ac:dyDescent="0.25">
      <c r="A61" s="107"/>
      <c r="B61" s="25" t="s">
        <v>125</v>
      </c>
      <c r="C61" s="16"/>
      <c r="D61" s="16">
        <v>2</v>
      </c>
      <c r="E61" s="17">
        <v>40</v>
      </c>
      <c r="F61" s="50" t="s">
        <v>142</v>
      </c>
      <c r="G61" s="46">
        <v>79122</v>
      </c>
      <c r="H61" s="100">
        <v>53</v>
      </c>
      <c r="I61" s="100">
        <v>45</v>
      </c>
      <c r="J61" s="100">
        <v>0</v>
      </c>
      <c r="K61" s="61"/>
    </row>
    <row r="62" spans="1:11" ht="15.75" thickBot="1" x14ac:dyDescent="0.3">
      <c r="A62" s="107"/>
      <c r="B62" s="25" t="s">
        <v>126</v>
      </c>
      <c r="C62" s="16"/>
      <c r="D62" s="16">
        <v>1</v>
      </c>
      <c r="E62" s="17">
        <v>25</v>
      </c>
      <c r="F62" s="46" t="s">
        <v>181</v>
      </c>
      <c r="G62" s="46">
        <v>13112</v>
      </c>
      <c r="H62" s="100">
        <v>54</v>
      </c>
      <c r="I62" s="100">
        <v>25</v>
      </c>
      <c r="J62" s="100">
        <v>0</v>
      </c>
      <c r="K62" s="61"/>
    </row>
    <row r="63" spans="1:11" ht="15.75" thickBot="1" x14ac:dyDescent="0.3">
      <c r="A63" s="21" t="s">
        <v>7</v>
      </c>
      <c r="B63" s="22"/>
      <c r="C63" s="23">
        <f>SUM(C17:C62)</f>
        <v>111</v>
      </c>
      <c r="D63" s="30">
        <f>SUM(D17:D62)</f>
        <v>172</v>
      </c>
      <c r="E63" s="24">
        <f>SUM(E17:E62)</f>
        <v>6661</v>
      </c>
      <c r="F63" s="58"/>
      <c r="G63" s="58"/>
      <c r="H63" s="96"/>
      <c r="I63" s="24">
        <f>SUM(I17:I62)</f>
        <v>5174</v>
      </c>
      <c r="J63" s="96"/>
      <c r="K63" s="59"/>
    </row>
    <row r="64" spans="1:11" ht="15.75" thickBot="1" x14ac:dyDescent="0.3">
      <c r="A64" s="18"/>
      <c r="B64" s="2"/>
      <c r="C64" s="19"/>
      <c r="D64" s="19"/>
      <c r="E64" s="20"/>
      <c r="F64" s="19"/>
      <c r="G64" s="19"/>
      <c r="H64" s="19"/>
      <c r="I64" s="19"/>
      <c r="J64" s="19"/>
      <c r="K64" s="2"/>
    </row>
    <row r="65" spans="1:11" ht="28.5" x14ac:dyDescent="0.25">
      <c r="A65" s="106" t="s">
        <v>36</v>
      </c>
      <c r="B65" s="12" t="s">
        <v>9</v>
      </c>
      <c r="C65" s="13">
        <v>1</v>
      </c>
      <c r="D65" s="13">
        <v>1</v>
      </c>
      <c r="E65" s="14">
        <v>24</v>
      </c>
      <c r="F65" s="54" t="s">
        <v>164</v>
      </c>
      <c r="G65" s="47">
        <v>21114</v>
      </c>
      <c r="H65" s="98">
        <v>55</v>
      </c>
      <c r="I65" s="98">
        <v>16</v>
      </c>
      <c r="J65" s="98">
        <v>2</v>
      </c>
      <c r="K65" s="48" t="s">
        <v>151</v>
      </c>
    </row>
    <row r="66" spans="1:11" ht="28.5" x14ac:dyDescent="0.25">
      <c r="A66" s="107"/>
      <c r="B66" s="15" t="s">
        <v>10</v>
      </c>
      <c r="C66" s="16">
        <v>3</v>
      </c>
      <c r="D66" s="16">
        <f>E66/18</f>
        <v>3</v>
      </c>
      <c r="E66" s="17">
        <v>54</v>
      </c>
      <c r="F66" s="50" t="s">
        <v>164</v>
      </c>
      <c r="G66" s="46">
        <v>21114</v>
      </c>
      <c r="H66" s="100">
        <v>56</v>
      </c>
      <c r="I66" s="100">
        <f>42</f>
        <v>42</v>
      </c>
      <c r="J66" s="100">
        <v>2</v>
      </c>
      <c r="K66" s="55"/>
    </row>
    <row r="67" spans="1:11" x14ac:dyDescent="0.25">
      <c r="A67" s="107"/>
      <c r="B67" s="15" t="s">
        <v>11</v>
      </c>
      <c r="C67" s="16">
        <v>55</v>
      </c>
      <c r="D67" s="16">
        <f>E67/18</f>
        <v>20</v>
      </c>
      <c r="E67" s="17">
        <v>360</v>
      </c>
      <c r="F67" s="46" t="s">
        <v>163</v>
      </c>
      <c r="G67" s="46">
        <v>21112</v>
      </c>
      <c r="H67" s="100">
        <v>57</v>
      </c>
      <c r="I67" s="100">
        <f>83+84+125+189</f>
        <v>481</v>
      </c>
      <c r="J67" s="100">
        <v>2</v>
      </c>
      <c r="K67" s="49"/>
    </row>
    <row r="68" spans="1:11" x14ac:dyDescent="0.25">
      <c r="A68" s="107"/>
      <c r="B68" s="25" t="s">
        <v>37</v>
      </c>
      <c r="C68" s="16">
        <v>2</v>
      </c>
      <c r="D68" s="16">
        <f>E68/18</f>
        <v>1</v>
      </c>
      <c r="E68" s="17">
        <v>18</v>
      </c>
      <c r="F68" s="46" t="s">
        <v>163</v>
      </c>
      <c r="G68" s="46">
        <v>21112</v>
      </c>
      <c r="H68" s="100">
        <v>58</v>
      </c>
      <c r="I68" s="100">
        <v>21</v>
      </c>
      <c r="J68" s="100">
        <v>2</v>
      </c>
      <c r="K68" s="55"/>
    </row>
    <row r="69" spans="1:11" ht="42.75" x14ac:dyDescent="0.25">
      <c r="A69" s="107"/>
      <c r="B69" s="15" t="s">
        <v>38</v>
      </c>
      <c r="C69" s="16">
        <v>0</v>
      </c>
      <c r="D69" s="16">
        <v>1</v>
      </c>
      <c r="E69" s="17">
        <v>57</v>
      </c>
      <c r="F69" s="50" t="s">
        <v>139</v>
      </c>
      <c r="G69" s="46">
        <v>71222</v>
      </c>
      <c r="H69" s="100">
        <v>59</v>
      </c>
      <c r="I69" s="100">
        <v>57</v>
      </c>
      <c r="J69" s="100">
        <v>-1</v>
      </c>
      <c r="K69" s="55"/>
    </row>
    <row r="70" spans="1:11" ht="42.75" x14ac:dyDescent="0.25">
      <c r="A70" s="107"/>
      <c r="B70" s="15" t="s">
        <v>38</v>
      </c>
      <c r="C70" s="16">
        <v>0</v>
      </c>
      <c r="D70" s="16">
        <v>3</v>
      </c>
      <c r="E70" s="17">
        <v>36</v>
      </c>
      <c r="F70" s="50" t="s">
        <v>139</v>
      </c>
      <c r="G70" s="46">
        <v>71222</v>
      </c>
      <c r="H70" s="100">
        <v>60</v>
      </c>
      <c r="I70" s="100">
        <v>36</v>
      </c>
      <c r="J70" s="100">
        <v>-1</v>
      </c>
      <c r="K70" s="55"/>
    </row>
    <row r="71" spans="1:11" ht="42.75" x14ac:dyDescent="0.25">
      <c r="A71" s="107"/>
      <c r="B71" s="15" t="s">
        <v>38</v>
      </c>
      <c r="C71" s="16">
        <v>0</v>
      </c>
      <c r="D71" s="16">
        <v>1</v>
      </c>
      <c r="E71" s="17">
        <v>16</v>
      </c>
      <c r="F71" s="50" t="s">
        <v>139</v>
      </c>
      <c r="G71" s="46">
        <v>71222</v>
      </c>
      <c r="H71" s="100">
        <v>61</v>
      </c>
      <c r="I71" s="100">
        <v>16</v>
      </c>
      <c r="J71" s="100">
        <v>-1</v>
      </c>
      <c r="K71" s="55"/>
    </row>
    <row r="72" spans="1:11" ht="42.75" x14ac:dyDescent="0.25">
      <c r="A72" s="107"/>
      <c r="B72" s="15" t="s">
        <v>38</v>
      </c>
      <c r="C72" s="16">
        <v>0</v>
      </c>
      <c r="D72" s="16">
        <v>1</v>
      </c>
      <c r="E72" s="17">
        <v>23</v>
      </c>
      <c r="F72" s="50" t="s">
        <v>139</v>
      </c>
      <c r="G72" s="46">
        <v>71222</v>
      </c>
      <c r="H72" s="100">
        <v>62</v>
      </c>
      <c r="I72" s="100">
        <v>23</v>
      </c>
      <c r="J72" s="100">
        <v>-1</v>
      </c>
      <c r="K72" s="55"/>
    </row>
    <row r="73" spans="1:11" ht="43.5" thickBot="1" x14ac:dyDescent="0.3">
      <c r="A73" s="110"/>
      <c r="B73" s="31" t="s">
        <v>38</v>
      </c>
      <c r="C73" s="26">
        <v>0</v>
      </c>
      <c r="D73" s="26">
        <v>2</v>
      </c>
      <c r="E73" s="27">
        <v>54</v>
      </c>
      <c r="F73" s="51" t="s">
        <v>139</v>
      </c>
      <c r="G73" s="52">
        <v>71222</v>
      </c>
      <c r="H73" s="100">
        <v>63</v>
      </c>
      <c r="I73" s="99">
        <v>54</v>
      </c>
      <c r="J73" s="100">
        <v>-1</v>
      </c>
      <c r="K73" s="57"/>
    </row>
    <row r="74" spans="1:11" ht="15.75" thickBot="1" x14ac:dyDescent="0.3">
      <c r="A74" s="21" t="s">
        <v>7</v>
      </c>
      <c r="B74" s="22"/>
      <c r="C74" s="23">
        <f>SUM(C65:C73)</f>
        <v>61</v>
      </c>
      <c r="D74" s="23">
        <f>SUM(D65:D73)</f>
        <v>33</v>
      </c>
      <c r="E74" s="24">
        <f>SUM(E65:E73)</f>
        <v>642</v>
      </c>
      <c r="F74" s="58"/>
      <c r="G74" s="58"/>
      <c r="H74" s="96"/>
      <c r="I74" s="24">
        <f>SUM(I65:I73)</f>
        <v>746</v>
      </c>
      <c r="J74" s="96"/>
      <c r="K74" s="59"/>
    </row>
    <row r="75" spans="1:11" ht="15.75" thickBot="1" x14ac:dyDescent="0.3">
      <c r="A75" s="18"/>
      <c r="B75" s="2"/>
      <c r="C75" s="19"/>
      <c r="D75" s="19"/>
      <c r="E75" s="20"/>
      <c r="F75" s="19"/>
      <c r="G75" s="19"/>
      <c r="H75" s="19"/>
      <c r="I75" s="19"/>
      <c r="J75" s="19"/>
      <c r="K75" s="2"/>
    </row>
    <row r="76" spans="1:11" ht="28.5" x14ac:dyDescent="0.25">
      <c r="A76" s="106" t="s">
        <v>39</v>
      </c>
      <c r="B76" s="12" t="s">
        <v>9</v>
      </c>
      <c r="C76" s="13">
        <v>1</v>
      </c>
      <c r="D76" s="13">
        <v>1</v>
      </c>
      <c r="E76" s="14">
        <v>24</v>
      </c>
      <c r="F76" s="54" t="s">
        <v>164</v>
      </c>
      <c r="G76" s="47">
        <v>21114</v>
      </c>
      <c r="H76" s="98">
        <v>64</v>
      </c>
      <c r="I76" s="98">
        <v>24</v>
      </c>
      <c r="J76" s="98">
        <v>1</v>
      </c>
      <c r="K76" s="56" t="s">
        <v>150</v>
      </c>
    </row>
    <row r="77" spans="1:11" ht="28.5" x14ac:dyDescent="0.25">
      <c r="A77" s="107"/>
      <c r="B77" s="15" t="s">
        <v>42</v>
      </c>
      <c r="C77" s="16">
        <v>1</v>
      </c>
      <c r="D77" s="16">
        <v>1</v>
      </c>
      <c r="E77" s="17">
        <v>18</v>
      </c>
      <c r="F77" s="50" t="s">
        <v>164</v>
      </c>
      <c r="G77" s="46">
        <v>21114</v>
      </c>
      <c r="H77" s="100">
        <v>65</v>
      </c>
      <c r="I77" s="100">
        <f>14</f>
        <v>14</v>
      </c>
      <c r="J77" s="100">
        <v>1</v>
      </c>
      <c r="K77" s="55"/>
    </row>
    <row r="78" spans="1:11" ht="15.75" thickBot="1" x14ac:dyDescent="0.3">
      <c r="A78" s="110"/>
      <c r="B78" s="31" t="s">
        <v>11</v>
      </c>
      <c r="C78" s="26">
        <v>12</v>
      </c>
      <c r="D78" s="26">
        <f>E78/18</f>
        <v>5</v>
      </c>
      <c r="E78" s="27">
        <v>90</v>
      </c>
      <c r="F78" s="52" t="s">
        <v>163</v>
      </c>
      <c r="G78" s="52">
        <v>21112</v>
      </c>
      <c r="H78" s="99">
        <v>66</v>
      </c>
      <c r="I78" s="99">
        <v>117</v>
      </c>
      <c r="J78" s="99">
        <v>1</v>
      </c>
      <c r="K78" s="57"/>
    </row>
    <row r="79" spans="1:11" ht="15.75" thickBot="1" x14ac:dyDescent="0.3">
      <c r="A79" s="21" t="s">
        <v>7</v>
      </c>
      <c r="B79" s="22"/>
      <c r="C79" s="23">
        <f>SUM(C76:C78)</f>
        <v>14</v>
      </c>
      <c r="D79" s="23">
        <f>SUM(D76:D78)</f>
        <v>7</v>
      </c>
      <c r="E79" s="24">
        <f>SUM(E76:E78)</f>
        <v>132</v>
      </c>
      <c r="F79" s="58"/>
      <c r="G79" s="58"/>
      <c r="H79" s="96"/>
      <c r="I79" s="24">
        <f>SUM(I76:I78)</f>
        <v>155</v>
      </c>
      <c r="J79" s="96"/>
      <c r="K79" s="59"/>
    </row>
    <row r="80" spans="1:11" ht="15.75" thickBot="1" x14ac:dyDescent="0.3">
      <c r="A80" s="32"/>
      <c r="B80" s="33"/>
      <c r="C80" s="34"/>
      <c r="D80" s="34"/>
      <c r="E80" s="35"/>
      <c r="F80" s="10"/>
      <c r="G80" s="10"/>
      <c r="H80" s="10"/>
      <c r="I80" s="10"/>
      <c r="J80" s="10"/>
      <c r="K80" s="33"/>
    </row>
    <row r="81" spans="1:11" ht="78" customHeight="1" x14ac:dyDescent="0.25">
      <c r="A81" s="86" t="s">
        <v>202</v>
      </c>
      <c r="B81" s="12" t="s">
        <v>203</v>
      </c>
      <c r="C81" s="13">
        <v>3</v>
      </c>
      <c r="D81" s="13">
        <v>1</v>
      </c>
      <c r="E81" s="14">
        <v>36</v>
      </c>
      <c r="F81" s="47" t="s">
        <v>163</v>
      </c>
      <c r="G81" s="47">
        <v>21112</v>
      </c>
      <c r="H81" s="98">
        <v>67</v>
      </c>
      <c r="I81" s="98">
        <v>36</v>
      </c>
      <c r="J81" s="98">
        <v>0</v>
      </c>
      <c r="K81" s="56"/>
    </row>
    <row r="82" spans="1:11" ht="78" customHeight="1" thickBot="1" x14ac:dyDescent="0.3">
      <c r="A82" s="89"/>
      <c r="B82" s="93" t="s">
        <v>204</v>
      </c>
      <c r="C82" s="90">
        <v>0</v>
      </c>
      <c r="D82" s="90">
        <v>1</v>
      </c>
      <c r="E82" s="91">
        <v>36</v>
      </c>
      <c r="F82" s="50" t="s">
        <v>172</v>
      </c>
      <c r="G82" s="50">
        <v>14112</v>
      </c>
      <c r="H82" s="102">
        <v>68</v>
      </c>
      <c r="I82" s="102">
        <v>53</v>
      </c>
      <c r="J82" s="102">
        <v>0</v>
      </c>
      <c r="K82" s="92"/>
    </row>
    <row r="83" spans="1:11" ht="15.75" thickBot="1" x14ac:dyDescent="0.3">
      <c r="A83" s="21" t="s">
        <v>7</v>
      </c>
      <c r="B83" s="22"/>
      <c r="C83" s="23">
        <f>SUM(C81:C82)</f>
        <v>3</v>
      </c>
      <c r="D83" s="23">
        <f>SUM(D81:D82)</f>
        <v>2</v>
      </c>
      <c r="E83" s="24">
        <f>SUM(E81:E82)</f>
        <v>72</v>
      </c>
      <c r="F83" s="58"/>
      <c r="G83" s="58"/>
      <c r="H83" s="96"/>
      <c r="I83" s="24">
        <f>SUM(I81:I82)</f>
        <v>89</v>
      </c>
      <c r="J83" s="96"/>
      <c r="K83" s="59"/>
    </row>
    <row r="84" spans="1:11" ht="15.75" thickBot="1" x14ac:dyDescent="0.3">
      <c r="A84" s="18"/>
      <c r="B84" s="2"/>
      <c r="C84" s="19"/>
      <c r="D84" s="19"/>
      <c r="E84" s="20"/>
      <c r="F84" s="19"/>
      <c r="G84" s="19"/>
      <c r="H84" s="19"/>
      <c r="I84" s="19"/>
      <c r="J84" s="19"/>
      <c r="K84" s="2"/>
    </row>
    <row r="85" spans="1:11" ht="42.75" x14ac:dyDescent="0.25">
      <c r="A85" s="106" t="s">
        <v>40</v>
      </c>
      <c r="B85" s="12" t="s">
        <v>9</v>
      </c>
      <c r="C85" s="13">
        <v>1</v>
      </c>
      <c r="D85" s="13">
        <v>1</v>
      </c>
      <c r="E85" s="14">
        <v>24</v>
      </c>
      <c r="F85" s="54" t="s">
        <v>164</v>
      </c>
      <c r="G85" s="47">
        <v>21114</v>
      </c>
      <c r="H85" s="98">
        <v>69</v>
      </c>
      <c r="I85" s="98">
        <v>29</v>
      </c>
      <c r="J85" s="98">
        <v>1</v>
      </c>
      <c r="K85" s="48" t="s">
        <v>152</v>
      </c>
    </row>
    <row r="86" spans="1:11" ht="28.5" x14ac:dyDescent="0.25">
      <c r="A86" s="107"/>
      <c r="B86" s="15" t="s">
        <v>10</v>
      </c>
      <c r="C86" s="16">
        <v>8</v>
      </c>
      <c r="D86" s="16">
        <f>E86/18</f>
        <v>6</v>
      </c>
      <c r="E86" s="17">
        <v>108</v>
      </c>
      <c r="F86" s="50" t="s">
        <v>164</v>
      </c>
      <c r="G86" s="46">
        <v>21114</v>
      </c>
      <c r="H86" s="100">
        <v>70</v>
      </c>
      <c r="I86" s="100">
        <f>86</f>
        <v>86</v>
      </c>
      <c r="J86" s="100">
        <v>1</v>
      </c>
      <c r="K86" s="55"/>
    </row>
    <row r="87" spans="1:11" x14ac:dyDescent="0.25">
      <c r="A87" s="107"/>
      <c r="B87" s="15" t="s">
        <v>11</v>
      </c>
      <c r="C87" s="16">
        <v>46</v>
      </c>
      <c r="D87" s="16">
        <f>E87/18</f>
        <v>16</v>
      </c>
      <c r="E87" s="17">
        <v>288</v>
      </c>
      <c r="F87" s="46" t="s">
        <v>163</v>
      </c>
      <c r="G87" s="46">
        <v>21112</v>
      </c>
      <c r="H87" s="100">
        <v>71</v>
      </c>
      <c r="I87" s="100">
        <f>121+216</f>
        <v>337</v>
      </c>
      <c r="J87" s="100">
        <v>1</v>
      </c>
      <c r="K87" s="55"/>
    </row>
    <row r="88" spans="1:11" ht="29.25" thickBot="1" x14ac:dyDescent="0.3">
      <c r="A88" s="107"/>
      <c r="B88" s="25" t="s">
        <v>199</v>
      </c>
      <c r="C88" s="16">
        <v>7</v>
      </c>
      <c r="D88" s="16">
        <v>26</v>
      </c>
      <c r="E88" s="17">
        <v>554</v>
      </c>
      <c r="F88" s="50" t="s">
        <v>140</v>
      </c>
      <c r="G88" s="46">
        <v>21224</v>
      </c>
      <c r="H88" s="100">
        <v>72</v>
      </c>
      <c r="I88" s="100">
        <f>701-29</f>
        <v>672</v>
      </c>
      <c r="J88" s="100">
        <v>1</v>
      </c>
      <c r="K88" s="49" t="s">
        <v>198</v>
      </c>
    </row>
    <row r="89" spans="1:11" ht="15.75" thickBot="1" x14ac:dyDescent="0.3">
      <c r="A89" s="21" t="s">
        <v>7</v>
      </c>
      <c r="B89" s="22"/>
      <c r="C89" s="23">
        <f>SUM(C85:C88)</f>
        <v>62</v>
      </c>
      <c r="D89" s="23">
        <f>SUM(D85:D88)</f>
        <v>49</v>
      </c>
      <c r="E89" s="24">
        <f>SUM(E85:E88)</f>
        <v>974</v>
      </c>
      <c r="F89" s="58"/>
      <c r="G89" s="58"/>
      <c r="H89" s="96"/>
      <c r="I89" s="24">
        <f>SUM(I85:I88)</f>
        <v>1124</v>
      </c>
      <c r="J89" s="96"/>
      <c r="K89" s="59"/>
    </row>
    <row r="90" spans="1:11" ht="15.75" thickBot="1" x14ac:dyDescent="0.3">
      <c r="A90" s="18"/>
      <c r="B90" s="2"/>
      <c r="C90" s="19"/>
      <c r="D90" s="19"/>
      <c r="E90" s="20"/>
      <c r="F90" s="19"/>
      <c r="G90" s="19"/>
      <c r="H90" s="19"/>
      <c r="I90" s="19"/>
      <c r="J90" s="19"/>
      <c r="K90" s="2"/>
    </row>
    <row r="91" spans="1:11" x14ac:dyDescent="0.25">
      <c r="A91" s="106" t="s">
        <v>41</v>
      </c>
      <c r="B91" s="12" t="s">
        <v>42</v>
      </c>
      <c r="C91" s="13">
        <v>3</v>
      </c>
      <c r="D91" s="13">
        <f>E91/18</f>
        <v>3</v>
      </c>
      <c r="E91" s="14">
        <v>54</v>
      </c>
      <c r="F91" s="47" t="s">
        <v>163</v>
      </c>
      <c r="G91" s="47">
        <v>21112</v>
      </c>
      <c r="H91" s="98">
        <v>73</v>
      </c>
      <c r="I91" s="98">
        <v>63</v>
      </c>
      <c r="J91" s="98">
        <v>2</v>
      </c>
      <c r="K91" s="56"/>
    </row>
    <row r="92" spans="1:11" ht="15.75" thickBot="1" x14ac:dyDescent="0.3">
      <c r="A92" s="110"/>
      <c r="B92" s="31" t="s">
        <v>11</v>
      </c>
      <c r="C92" s="26">
        <v>15</v>
      </c>
      <c r="D92" s="26">
        <f>E92/18</f>
        <v>6</v>
      </c>
      <c r="E92" s="27">
        <v>108</v>
      </c>
      <c r="F92" s="52" t="s">
        <v>163</v>
      </c>
      <c r="G92" s="52">
        <v>21112</v>
      </c>
      <c r="H92" s="99">
        <v>74</v>
      </c>
      <c r="I92" s="99">
        <v>130</v>
      </c>
      <c r="J92" s="99">
        <v>2</v>
      </c>
      <c r="K92" s="57"/>
    </row>
    <row r="93" spans="1:11" ht="15.75" thickBot="1" x14ac:dyDescent="0.3">
      <c r="A93" s="21" t="s">
        <v>7</v>
      </c>
      <c r="B93" s="22"/>
      <c r="C93" s="23">
        <f>SUM(C91:C92)</f>
        <v>18</v>
      </c>
      <c r="D93" s="23">
        <f>SUM(D91:D92)</f>
        <v>9</v>
      </c>
      <c r="E93" s="24">
        <f>SUM(E91:E92)</f>
        <v>162</v>
      </c>
      <c r="F93" s="58"/>
      <c r="G93" s="58"/>
      <c r="H93" s="96"/>
      <c r="I93" s="24">
        <f>SUM(I91:I92)</f>
        <v>193</v>
      </c>
      <c r="J93" s="96"/>
      <c r="K93" s="59"/>
    </row>
    <row r="94" spans="1:11" ht="15.75" thickBot="1" x14ac:dyDescent="0.3">
      <c r="A94" s="18"/>
      <c r="B94" s="2"/>
      <c r="C94" s="19"/>
      <c r="D94" s="19"/>
      <c r="E94" s="20"/>
      <c r="F94" s="19"/>
      <c r="G94" s="19"/>
      <c r="H94" s="19"/>
      <c r="I94" s="19"/>
      <c r="J94" s="19"/>
      <c r="K94" s="2"/>
    </row>
    <row r="95" spans="1:11" ht="28.5" x14ac:dyDescent="0.25">
      <c r="A95" s="106" t="s">
        <v>43</v>
      </c>
      <c r="B95" s="12" t="s">
        <v>9</v>
      </c>
      <c r="C95" s="13">
        <v>1</v>
      </c>
      <c r="D95" s="13">
        <v>1</v>
      </c>
      <c r="E95" s="14">
        <v>24</v>
      </c>
      <c r="F95" s="54" t="s">
        <v>164</v>
      </c>
      <c r="G95" s="47">
        <v>21114</v>
      </c>
      <c r="H95" s="98">
        <v>75</v>
      </c>
      <c r="I95" s="98">
        <v>22</v>
      </c>
      <c r="J95" s="98">
        <v>2</v>
      </c>
      <c r="K95" s="56"/>
    </row>
    <row r="96" spans="1:11" x14ac:dyDescent="0.25">
      <c r="A96" s="107"/>
      <c r="B96" s="15" t="s">
        <v>10</v>
      </c>
      <c r="C96" s="16">
        <v>15</v>
      </c>
      <c r="D96" s="16">
        <f>E96/18</f>
        <v>11</v>
      </c>
      <c r="E96" s="17">
        <v>198</v>
      </c>
      <c r="F96" s="46" t="s">
        <v>163</v>
      </c>
      <c r="G96" s="46">
        <v>21112</v>
      </c>
      <c r="H96" s="100">
        <v>76</v>
      </c>
      <c r="I96" s="100">
        <f>15+122+43</f>
        <v>180</v>
      </c>
      <c r="J96" s="100">
        <v>2</v>
      </c>
      <c r="K96" s="55"/>
    </row>
    <row r="97" spans="1:11" x14ac:dyDescent="0.25">
      <c r="A97" s="107"/>
      <c r="B97" s="15" t="s">
        <v>11</v>
      </c>
      <c r="C97" s="16">
        <v>83</v>
      </c>
      <c r="D97" s="16">
        <f>E97/18</f>
        <v>29</v>
      </c>
      <c r="E97" s="17">
        <v>522</v>
      </c>
      <c r="F97" s="46" t="s">
        <v>163</v>
      </c>
      <c r="G97" s="46">
        <v>21112</v>
      </c>
      <c r="H97" s="100">
        <v>77</v>
      </c>
      <c r="I97" s="100">
        <f>219+9+225+126+126</f>
        <v>705</v>
      </c>
      <c r="J97" s="100">
        <v>4</v>
      </c>
      <c r="K97" s="55"/>
    </row>
    <row r="98" spans="1:11" x14ac:dyDescent="0.25">
      <c r="A98" s="107"/>
      <c r="B98" s="15" t="s">
        <v>44</v>
      </c>
      <c r="C98" s="16">
        <v>32</v>
      </c>
      <c r="D98" s="16">
        <f>E98/18</f>
        <v>10</v>
      </c>
      <c r="E98" s="17">
        <v>180</v>
      </c>
      <c r="F98" s="46" t="s">
        <v>163</v>
      </c>
      <c r="G98" s="46">
        <v>21112</v>
      </c>
      <c r="H98" s="100">
        <v>78</v>
      </c>
      <c r="I98" s="100">
        <v>262</v>
      </c>
      <c r="J98" s="100">
        <v>2</v>
      </c>
      <c r="K98" s="55"/>
    </row>
    <row r="99" spans="1:11" ht="29.25" thickBot="1" x14ac:dyDescent="0.3">
      <c r="A99" s="110"/>
      <c r="B99" s="31" t="s">
        <v>45</v>
      </c>
      <c r="C99" s="26">
        <v>26</v>
      </c>
      <c r="D99" s="26">
        <f>E99/18</f>
        <v>18</v>
      </c>
      <c r="E99" s="27">
        <v>324</v>
      </c>
      <c r="F99" s="52" t="s">
        <v>163</v>
      </c>
      <c r="G99" s="52">
        <v>21112</v>
      </c>
      <c r="H99" s="100">
        <v>79</v>
      </c>
      <c r="I99" s="99">
        <f>48+145+30</f>
        <v>223</v>
      </c>
      <c r="J99" s="99">
        <v>2</v>
      </c>
      <c r="K99" s="53" t="s">
        <v>104</v>
      </c>
    </row>
    <row r="100" spans="1:11" ht="15.75" thickBot="1" x14ac:dyDescent="0.3">
      <c r="A100" s="21" t="s">
        <v>7</v>
      </c>
      <c r="B100" s="22"/>
      <c r="C100" s="23">
        <f>SUM(C95:C99)</f>
        <v>157</v>
      </c>
      <c r="D100" s="23">
        <f>SUM(D95:D99)</f>
        <v>69</v>
      </c>
      <c r="E100" s="24">
        <f>SUM(E95:E99)</f>
        <v>1248</v>
      </c>
      <c r="F100" s="58"/>
      <c r="G100" s="58"/>
      <c r="H100" s="96"/>
      <c r="I100" s="24">
        <f>SUM(I95:I99)</f>
        <v>1392</v>
      </c>
      <c r="J100" s="96"/>
      <c r="K100" s="59"/>
    </row>
    <row r="101" spans="1:11" ht="15.75" thickBot="1" x14ac:dyDescent="0.3">
      <c r="A101" s="18"/>
      <c r="B101" s="2"/>
      <c r="C101" s="19"/>
      <c r="D101" s="19"/>
      <c r="E101" s="20"/>
      <c r="F101" s="19"/>
      <c r="G101" s="19"/>
      <c r="H101" s="19"/>
      <c r="I101" s="19"/>
      <c r="J101" s="19"/>
      <c r="K101" s="2"/>
    </row>
    <row r="102" spans="1:11" ht="42.75" x14ac:dyDescent="0.25">
      <c r="A102" s="106" t="s">
        <v>46</v>
      </c>
      <c r="B102" s="12" t="s">
        <v>47</v>
      </c>
      <c r="C102" s="13">
        <v>1</v>
      </c>
      <c r="D102" s="13">
        <v>1</v>
      </c>
      <c r="E102" s="14">
        <v>30</v>
      </c>
      <c r="F102" s="54" t="s">
        <v>164</v>
      </c>
      <c r="G102" s="47">
        <v>21114</v>
      </c>
      <c r="H102" s="98">
        <v>80</v>
      </c>
      <c r="I102" s="98">
        <v>32</v>
      </c>
      <c r="J102" s="98">
        <v>6</v>
      </c>
      <c r="K102" s="48" t="s">
        <v>153</v>
      </c>
    </row>
    <row r="103" spans="1:11" ht="15.75" thickBot="1" x14ac:dyDescent="0.3">
      <c r="A103" s="110"/>
      <c r="B103" s="31" t="s">
        <v>6</v>
      </c>
      <c r="C103" s="26">
        <v>1</v>
      </c>
      <c r="D103" s="26">
        <v>1</v>
      </c>
      <c r="E103" s="27">
        <v>12</v>
      </c>
      <c r="F103" s="52" t="s">
        <v>141</v>
      </c>
      <c r="G103" s="52">
        <v>21212</v>
      </c>
      <c r="H103" s="99">
        <v>81</v>
      </c>
      <c r="I103" s="99">
        <v>15</v>
      </c>
      <c r="J103" s="99">
        <v>6</v>
      </c>
      <c r="K103" s="57"/>
    </row>
    <row r="104" spans="1:11" ht="15.75" thickBot="1" x14ac:dyDescent="0.3">
      <c r="A104" s="21" t="s">
        <v>7</v>
      </c>
      <c r="B104" s="22"/>
      <c r="C104" s="23">
        <f>SUM(C102:C103)</f>
        <v>2</v>
      </c>
      <c r="D104" s="23">
        <f>SUM(D102:D103)</f>
        <v>2</v>
      </c>
      <c r="E104" s="24">
        <f>SUM(E102:E103)</f>
        <v>42</v>
      </c>
      <c r="F104" s="58"/>
      <c r="G104" s="58"/>
      <c r="H104" s="96"/>
      <c r="I104" s="24">
        <f>SUM(I102:I103)</f>
        <v>47</v>
      </c>
      <c r="J104" s="96"/>
      <c r="K104" s="59"/>
    </row>
    <row r="105" spans="1:11" ht="15.75" thickBot="1" x14ac:dyDescent="0.3">
      <c r="A105" s="32"/>
      <c r="B105" s="33"/>
      <c r="C105" s="34"/>
      <c r="D105" s="34"/>
      <c r="E105" s="35"/>
      <c r="F105" s="10"/>
      <c r="G105" s="10"/>
      <c r="H105" s="10"/>
      <c r="I105" s="10"/>
      <c r="J105" s="10"/>
      <c r="K105" s="33"/>
    </row>
    <row r="106" spans="1:11" ht="30" thickBot="1" x14ac:dyDescent="0.3">
      <c r="A106" s="84" t="s">
        <v>48</v>
      </c>
      <c r="B106" s="36"/>
      <c r="C106" s="37">
        <v>3</v>
      </c>
      <c r="D106" s="37">
        <f>E106/18</f>
        <v>3</v>
      </c>
      <c r="E106" s="38">
        <v>54</v>
      </c>
      <c r="F106" s="62" t="s">
        <v>163</v>
      </c>
      <c r="G106" s="62">
        <v>21112</v>
      </c>
      <c r="H106" s="103">
        <v>82</v>
      </c>
      <c r="I106" s="103">
        <v>37</v>
      </c>
      <c r="J106" s="103">
        <v>1</v>
      </c>
      <c r="K106" s="63" t="s">
        <v>49</v>
      </c>
    </row>
    <row r="107" spans="1:11" ht="15.75" thickBot="1" x14ac:dyDescent="0.3">
      <c r="A107" s="21" t="s">
        <v>7</v>
      </c>
      <c r="B107" s="22"/>
      <c r="C107" s="23">
        <f>SUM(C106)</f>
        <v>3</v>
      </c>
      <c r="D107" s="23">
        <f>SUM(D106)</f>
        <v>3</v>
      </c>
      <c r="E107" s="24">
        <f>SUM(E106)</f>
        <v>54</v>
      </c>
      <c r="F107" s="58"/>
      <c r="G107" s="58"/>
      <c r="H107" s="96"/>
      <c r="I107" s="24">
        <f>SUM(I106)</f>
        <v>37</v>
      </c>
      <c r="J107" s="96"/>
      <c r="K107" s="59"/>
    </row>
    <row r="108" spans="1:11" ht="15.75" thickBot="1" x14ac:dyDescent="0.3">
      <c r="A108" s="32"/>
      <c r="B108" s="33"/>
      <c r="C108" s="34"/>
      <c r="D108" s="34"/>
      <c r="E108" s="35"/>
      <c r="F108" s="10"/>
      <c r="G108" s="10"/>
      <c r="H108" s="10"/>
      <c r="I108" s="10"/>
      <c r="J108" s="10"/>
      <c r="K108" s="33"/>
    </row>
    <row r="109" spans="1:11" ht="30" thickBot="1" x14ac:dyDescent="0.3">
      <c r="A109" s="84" t="s">
        <v>50</v>
      </c>
      <c r="B109" s="36"/>
      <c r="C109" s="37">
        <v>4</v>
      </c>
      <c r="D109" s="37">
        <f>E109/18</f>
        <v>4</v>
      </c>
      <c r="E109" s="38">
        <v>72</v>
      </c>
      <c r="F109" s="62" t="s">
        <v>163</v>
      </c>
      <c r="G109" s="62">
        <v>21112</v>
      </c>
      <c r="H109" s="103">
        <v>83</v>
      </c>
      <c r="I109" s="103">
        <v>54</v>
      </c>
      <c r="J109" s="103">
        <v>1</v>
      </c>
      <c r="K109" s="63" t="s">
        <v>49</v>
      </c>
    </row>
    <row r="110" spans="1:11" ht="15.75" thickBot="1" x14ac:dyDescent="0.3">
      <c r="A110" s="21" t="s">
        <v>7</v>
      </c>
      <c r="B110" s="22"/>
      <c r="C110" s="23">
        <f>SUM(C109)</f>
        <v>4</v>
      </c>
      <c r="D110" s="23">
        <f>SUM(D109)</f>
        <v>4</v>
      </c>
      <c r="E110" s="24">
        <f>SUM(E109)</f>
        <v>72</v>
      </c>
      <c r="F110" s="58"/>
      <c r="G110" s="58"/>
      <c r="H110" s="96"/>
      <c r="I110" s="24">
        <f>SUM(I109)</f>
        <v>54</v>
      </c>
      <c r="J110" s="96"/>
      <c r="K110" s="59"/>
    </row>
    <row r="111" spans="1:11" ht="15.75" thickBot="1" x14ac:dyDescent="0.3">
      <c r="A111" s="18"/>
      <c r="B111" s="2"/>
      <c r="C111" s="19"/>
      <c r="D111" s="19"/>
      <c r="E111" s="20"/>
      <c r="F111" s="19"/>
      <c r="G111" s="19"/>
      <c r="H111" s="19"/>
      <c r="I111" s="19"/>
      <c r="J111" s="19"/>
      <c r="K111" s="2"/>
    </row>
    <row r="112" spans="1:11" ht="28.5" x14ac:dyDescent="0.25">
      <c r="A112" s="106" t="s">
        <v>51</v>
      </c>
      <c r="B112" s="12" t="s">
        <v>9</v>
      </c>
      <c r="C112" s="13">
        <v>1</v>
      </c>
      <c r="D112" s="13">
        <v>1</v>
      </c>
      <c r="E112" s="14">
        <v>24</v>
      </c>
      <c r="F112" s="54" t="s">
        <v>164</v>
      </c>
      <c r="G112" s="47">
        <v>21114</v>
      </c>
      <c r="H112" s="98">
        <v>84</v>
      </c>
      <c r="I112" s="98">
        <v>24</v>
      </c>
      <c r="J112" s="98">
        <v>5</v>
      </c>
      <c r="K112" s="56"/>
    </row>
    <row r="113" spans="1:11" x14ac:dyDescent="0.25">
      <c r="A113" s="107"/>
      <c r="B113" s="15" t="s">
        <v>10</v>
      </c>
      <c r="C113" s="16">
        <v>8</v>
      </c>
      <c r="D113" s="16">
        <f>E113/18</f>
        <v>6</v>
      </c>
      <c r="E113" s="17">
        <v>108</v>
      </c>
      <c r="F113" s="46" t="s">
        <v>163</v>
      </c>
      <c r="G113" s="46">
        <v>21112</v>
      </c>
      <c r="H113" s="100">
        <v>85</v>
      </c>
      <c r="I113" s="100">
        <v>100</v>
      </c>
      <c r="J113" s="100">
        <v>5</v>
      </c>
      <c r="K113" s="55"/>
    </row>
    <row r="114" spans="1:11" x14ac:dyDescent="0.25">
      <c r="A114" s="107"/>
      <c r="B114" s="15" t="s">
        <v>11</v>
      </c>
      <c r="C114" s="16">
        <v>7</v>
      </c>
      <c r="D114" s="16">
        <f>E114/18</f>
        <v>3</v>
      </c>
      <c r="E114" s="17">
        <v>54</v>
      </c>
      <c r="F114" s="46" t="s">
        <v>163</v>
      </c>
      <c r="G114" s="46">
        <v>21112</v>
      </c>
      <c r="H114" s="100">
        <v>86</v>
      </c>
      <c r="I114" s="100">
        <f>63</f>
        <v>63</v>
      </c>
      <c r="J114" s="100">
        <v>5</v>
      </c>
      <c r="K114" s="55"/>
    </row>
    <row r="115" spans="1:11" ht="15.75" thickBot="1" x14ac:dyDescent="0.3">
      <c r="A115" s="110"/>
      <c r="B115" s="31" t="s">
        <v>52</v>
      </c>
      <c r="C115" s="39">
        <v>12</v>
      </c>
      <c r="D115" s="26" t="s">
        <v>191</v>
      </c>
      <c r="E115" s="27">
        <f>C115*12</f>
        <v>144</v>
      </c>
      <c r="F115" s="52" t="s">
        <v>182</v>
      </c>
      <c r="G115" s="52">
        <v>22112</v>
      </c>
      <c r="H115" s="99">
        <v>87</v>
      </c>
      <c r="I115" s="99">
        <v>144</v>
      </c>
      <c r="J115" s="99">
        <v>5</v>
      </c>
      <c r="K115" s="53"/>
    </row>
    <row r="116" spans="1:11" ht="15.75" thickBot="1" x14ac:dyDescent="0.3">
      <c r="A116" s="21" t="s">
        <v>7</v>
      </c>
      <c r="B116" s="22"/>
      <c r="C116" s="23">
        <f>SUM(C112:C115)</f>
        <v>28</v>
      </c>
      <c r="D116" s="23">
        <f>SUM(D112:D115)</f>
        <v>10</v>
      </c>
      <c r="E116" s="24">
        <f>SUM(E112:E115)</f>
        <v>330</v>
      </c>
      <c r="F116" s="58"/>
      <c r="G116" s="58"/>
      <c r="H116" s="96"/>
      <c r="I116" s="24">
        <f>SUM(I112:I115)</f>
        <v>331</v>
      </c>
      <c r="J116" s="96"/>
      <c r="K116" s="59"/>
    </row>
    <row r="117" spans="1:11" ht="15.75" thickBot="1" x14ac:dyDescent="0.3">
      <c r="A117" s="18"/>
      <c r="B117" s="2"/>
      <c r="C117" s="19"/>
      <c r="D117" s="19"/>
      <c r="E117" s="20"/>
      <c r="F117" s="19"/>
      <c r="G117" s="19"/>
      <c r="H117" s="19"/>
      <c r="I117" s="19"/>
      <c r="J117" s="19"/>
      <c r="K117" s="2"/>
    </row>
    <row r="118" spans="1:11" ht="28.5" x14ac:dyDescent="0.25">
      <c r="A118" s="106" t="s">
        <v>53</v>
      </c>
      <c r="B118" s="12" t="s">
        <v>9</v>
      </c>
      <c r="C118" s="13">
        <v>1</v>
      </c>
      <c r="D118" s="13">
        <v>1</v>
      </c>
      <c r="E118" s="14">
        <v>24</v>
      </c>
      <c r="F118" s="54" t="s">
        <v>164</v>
      </c>
      <c r="G118" s="47">
        <v>21114</v>
      </c>
      <c r="H118" s="98">
        <v>88</v>
      </c>
      <c r="I118" s="98">
        <v>24</v>
      </c>
      <c r="J118" s="99">
        <v>8</v>
      </c>
      <c r="K118" s="56"/>
    </row>
    <row r="119" spans="1:11" ht="28.5" x14ac:dyDescent="0.25">
      <c r="A119" s="107"/>
      <c r="B119" s="15" t="s">
        <v>10</v>
      </c>
      <c r="C119" s="16">
        <v>4</v>
      </c>
      <c r="D119" s="16">
        <f>E119/18</f>
        <v>4</v>
      </c>
      <c r="E119" s="17">
        <v>72</v>
      </c>
      <c r="F119" s="50" t="s">
        <v>164</v>
      </c>
      <c r="G119" s="46">
        <v>21114</v>
      </c>
      <c r="H119" s="100">
        <v>89</v>
      </c>
      <c r="I119" s="100">
        <f>66</f>
        <v>66</v>
      </c>
      <c r="J119" s="99">
        <v>8</v>
      </c>
      <c r="K119" s="55"/>
    </row>
    <row r="120" spans="1:11" x14ac:dyDescent="0.25">
      <c r="A120" s="107"/>
      <c r="B120" s="15" t="s">
        <v>11</v>
      </c>
      <c r="C120" s="16">
        <v>7</v>
      </c>
      <c r="D120" s="16">
        <f>E120/18</f>
        <v>3</v>
      </c>
      <c r="E120" s="17">
        <v>54</v>
      </c>
      <c r="F120" s="46" t="s">
        <v>163</v>
      </c>
      <c r="G120" s="46">
        <v>21112</v>
      </c>
      <c r="H120" s="100">
        <v>90</v>
      </c>
      <c r="I120" s="100">
        <f>56</f>
        <v>56</v>
      </c>
      <c r="J120" s="99">
        <v>8</v>
      </c>
      <c r="K120" s="55"/>
    </row>
    <row r="121" spans="1:11" ht="15.75" thickBot="1" x14ac:dyDescent="0.3">
      <c r="A121" s="110"/>
      <c r="B121" s="31" t="s">
        <v>52</v>
      </c>
      <c r="C121" s="39">
        <v>5</v>
      </c>
      <c r="D121" s="26" t="s">
        <v>191</v>
      </c>
      <c r="E121" s="27">
        <f>C121*12</f>
        <v>60</v>
      </c>
      <c r="F121" s="52" t="s">
        <v>182</v>
      </c>
      <c r="G121" s="52">
        <v>22112</v>
      </c>
      <c r="H121" s="99">
        <v>91</v>
      </c>
      <c r="I121" s="99">
        <v>60</v>
      </c>
      <c r="J121" s="99">
        <v>8</v>
      </c>
      <c r="K121" s="53"/>
    </row>
    <row r="122" spans="1:11" ht="15.75" thickBot="1" x14ac:dyDescent="0.3">
      <c r="A122" s="21" t="s">
        <v>7</v>
      </c>
      <c r="B122" s="22"/>
      <c r="C122" s="23">
        <f>SUM(C118:C121)</f>
        <v>17</v>
      </c>
      <c r="D122" s="23">
        <f>SUM(D118:D121)</f>
        <v>8</v>
      </c>
      <c r="E122" s="24">
        <f>SUM(E118:E121)</f>
        <v>210</v>
      </c>
      <c r="F122" s="58"/>
      <c r="G122" s="58"/>
      <c r="H122" s="96"/>
      <c r="I122" s="24">
        <f>SUM(I118:I121)</f>
        <v>206</v>
      </c>
      <c r="J122" s="96"/>
      <c r="K122" s="59"/>
    </row>
    <row r="123" spans="1:11" ht="15.75" thickBot="1" x14ac:dyDescent="0.3">
      <c r="A123" s="18"/>
      <c r="B123" s="2"/>
      <c r="C123" s="19"/>
      <c r="D123" s="19"/>
      <c r="E123" s="20"/>
      <c r="F123" s="19"/>
      <c r="G123" s="19"/>
      <c r="H123" s="19"/>
      <c r="I123" s="19"/>
      <c r="J123" s="19"/>
      <c r="K123" s="2"/>
    </row>
    <row r="124" spans="1:11" ht="28.5" x14ac:dyDescent="0.25">
      <c r="A124" s="106" t="s">
        <v>54</v>
      </c>
      <c r="B124" s="12" t="s">
        <v>9</v>
      </c>
      <c r="C124" s="13">
        <v>1</v>
      </c>
      <c r="D124" s="13">
        <v>1</v>
      </c>
      <c r="E124" s="14">
        <v>24</v>
      </c>
      <c r="F124" s="54" t="s">
        <v>164</v>
      </c>
      <c r="G124" s="47">
        <v>21114</v>
      </c>
      <c r="H124" s="98">
        <v>92</v>
      </c>
      <c r="I124" s="98"/>
      <c r="J124" s="98"/>
      <c r="K124" s="56"/>
    </row>
    <row r="125" spans="1:11" ht="28.5" x14ac:dyDescent="0.25">
      <c r="A125" s="107"/>
      <c r="B125" s="15" t="s">
        <v>10</v>
      </c>
      <c r="C125" s="16">
        <v>15</v>
      </c>
      <c r="D125" s="16">
        <f>E125/18</f>
        <v>11</v>
      </c>
      <c r="E125" s="17">
        <v>198</v>
      </c>
      <c r="F125" s="50" t="s">
        <v>164</v>
      </c>
      <c r="G125" s="46">
        <v>21114</v>
      </c>
      <c r="H125" s="100">
        <v>93</v>
      </c>
      <c r="I125" s="100">
        <v>182</v>
      </c>
      <c r="J125" s="100">
        <v>6</v>
      </c>
      <c r="K125" s="55"/>
    </row>
    <row r="126" spans="1:11" x14ac:dyDescent="0.25">
      <c r="A126" s="107"/>
      <c r="B126" s="15" t="s">
        <v>11</v>
      </c>
      <c r="C126" s="16">
        <v>9</v>
      </c>
      <c r="D126" s="16">
        <f>E126/18</f>
        <v>4</v>
      </c>
      <c r="E126" s="17">
        <v>72</v>
      </c>
      <c r="F126" s="46" t="s">
        <v>163</v>
      </c>
      <c r="G126" s="46">
        <v>21112</v>
      </c>
      <c r="H126" s="100">
        <v>94</v>
      </c>
      <c r="I126" s="100"/>
      <c r="J126" s="100"/>
      <c r="K126" s="55"/>
    </row>
    <row r="127" spans="1:11" ht="15.75" thickBot="1" x14ac:dyDescent="0.3">
      <c r="A127" s="110"/>
      <c r="B127" s="31" t="s">
        <v>52</v>
      </c>
      <c r="C127" s="39">
        <v>16</v>
      </c>
      <c r="D127" s="26" t="s">
        <v>191</v>
      </c>
      <c r="E127" s="27">
        <f>C127*12</f>
        <v>192</v>
      </c>
      <c r="F127" s="52" t="s">
        <v>182</v>
      </c>
      <c r="G127" s="52">
        <v>22112</v>
      </c>
      <c r="H127" s="99">
        <v>95</v>
      </c>
      <c r="I127" s="99">
        <v>167</v>
      </c>
      <c r="J127" s="99">
        <v>6</v>
      </c>
      <c r="K127" s="53"/>
    </row>
    <row r="128" spans="1:11" ht="15.75" thickBot="1" x14ac:dyDescent="0.3">
      <c r="A128" s="21" t="s">
        <v>7</v>
      </c>
      <c r="B128" s="22"/>
      <c r="C128" s="23">
        <f>SUM(C124:C127)</f>
        <v>41</v>
      </c>
      <c r="D128" s="23">
        <f>SUM(D124:D127)</f>
        <v>16</v>
      </c>
      <c r="E128" s="24">
        <f>SUM(E124:E127)</f>
        <v>486</v>
      </c>
      <c r="F128" s="58"/>
      <c r="G128" s="58"/>
      <c r="H128" s="96"/>
      <c r="I128" s="24">
        <f>SUM(I124:I127)</f>
        <v>349</v>
      </c>
      <c r="J128" s="96"/>
      <c r="K128" s="59"/>
    </row>
    <row r="129" spans="1:11" ht="15.75" thickBot="1" x14ac:dyDescent="0.3">
      <c r="A129" s="18"/>
      <c r="B129" s="2"/>
      <c r="C129" s="19"/>
      <c r="D129" s="19"/>
      <c r="E129" s="20"/>
      <c r="F129" s="19"/>
      <c r="G129" s="19"/>
      <c r="H129" s="19"/>
      <c r="I129" s="19"/>
      <c r="J129" s="19"/>
      <c r="K129" s="2"/>
    </row>
    <row r="130" spans="1:11" ht="28.5" x14ac:dyDescent="0.25">
      <c r="A130" s="106" t="s">
        <v>55</v>
      </c>
      <c r="B130" s="12" t="s">
        <v>9</v>
      </c>
      <c r="C130" s="13">
        <v>1</v>
      </c>
      <c r="D130" s="13">
        <v>1</v>
      </c>
      <c r="E130" s="14">
        <v>24</v>
      </c>
      <c r="F130" s="54" t="s">
        <v>164</v>
      </c>
      <c r="G130" s="47">
        <v>21114</v>
      </c>
      <c r="H130" s="98">
        <v>96</v>
      </c>
      <c r="I130" s="98">
        <v>24</v>
      </c>
      <c r="J130" s="98">
        <v>5</v>
      </c>
      <c r="K130" s="56"/>
    </row>
    <row r="131" spans="1:11" ht="28.5" x14ac:dyDescent="0.25">
      <c r="A131" s="107"/>
      <c r="B131" s="15" t="s">
        <v>10</v>
      </c>
      <c r="C131" s="16">
        <v>7</v>
      </c>
      <c r="D131" s="16">
        <f>E131/18</f>
        <v>5</v>
      </c>
      <c r="E131" s="17">
        <v>90</v>
      </c>
      <c r="F131" s="50" t="s">
        <v>164</v>
      </c>
      <c r="G131" s="46">
        <v>21114</v>
      </c>
      <c r="H131" s="100">
        <v>97</v>
      </c>
      <c r="I131" s="100">
        <v>84</v>
      </c>
      <c r="J131" s="100">
        <v>5</v>
      </c>
      <c r="K131" s="55"/>
    </row>
    <row r="132" spans="1:11" x14ac:dyDescent="0.25">
      <c r="A132" s="107"/>
      <c r="B132" s="15" t="s">
        <v>11</v>
      </c>
      <c r="C132" s="16">
        <v>10</v>
      </c>
      <c r="D132" s="16">
        <f>E132/18</f>
        <v>4</v>
      </c>
      <c r="E132" s="17">
        <v>72</v>
      </c>
      <c r="F132" s="46" t="s">
        <v>163</v>
      </c>
      <c r="G132" s="46">
        <v>21112</v>
      </c>
      <c r="H132" s="100">
        <v>98</v>
      </c>
      <c r="I132" s="100">
        <f>90</f>
        <v>90</v>
      </c>
      <c r="J132" s="100">
        <v>5</v>
      </c>
      <c r="K132" s="55"/>
    </row>
    <row r="133" spans="1:11" ht="15.75" thickBot="1" x14ac:dyDescent="0.3">
      <c r="A133" s="110"/>
      <c r="B133" s="31" t="s">
        <v>52</v>
      </c>
      <c r="C133" s="39">
        <v>7</v>
      </c>
      <c r="D133" s="26" t="s">
        <v>191</v>
      </c>
      <c r="E133" s="27">
        <f>C133*12</f>
        <v>84</v>
      </c>
      <c r="F133" s="52" t="s">
        <v>182</v>
      </c>
      <c r="G133" s="52">
        <v>22112</v>
      </c>
      <c r="H133" s="99">
        <v>99</v>
      </c>
      <c r="I133" s="99">
        <v>90</v>
      </c>
      <c r="J133" s="99">
        <v>5</v>
      </c>
      <c r="K133" s="53"/>
    </row>
    <row r="134" spans="1:11" ht="15.75" thickBot="1" x14ac:dyDescent="0.3">
      <c r="A134" s="21" t="s">
        <v>7</v>
      </c>
      <c r="B134" s="22"/>
      <c r="C134" s="23">
        <f>SUM(C130:C133)</f>
        <v>25</v>
      </c>
      <c r="D134" s="23">
        <f>SUM(D130:D133)</f>
        <v>10</v>
      </c>
      <c r="E134" s="24">
        <f>SUM(E130:E133)</f>
        <v>270</v>
      </c>
      <c r="F134" s="58"/>
      <c r="G134" s="58"/>
      <c r="H134" s="96"/>
      <c r="I134" s="24">
        <f>SUM(I130:I133)</f>
        <v>288</v>
      </c>
      <c r="J134" s="96"/>
      <c r="K134" s="59"/>
    </row>
    <row r="135" spans="1:11" ht="15.75" thickBot="1" x14ac:dyDescent="0.3">
      <c r="A135" s="18"/>
      <c r="B135" s="2"/>
      <c r="C135" s="19"/>
      <c r="D135" s="19"/>
      <c r="E135" s="20"/>
      <c r="F135" s="19"/>
      <c r="G135" s="19"/>
      <c r="H135" s="19"/>
      <c r="I135" s="19"/>
      <c r="J135" s="19"/>
      <c r="K135" s="2"/>
    </row>
    <row r="136" spans="1:11" ht="28.5" x14ac:dyDescent="0.25">
      <c r="A136" s="106" t="s">
        <v>56</v>
      </c>
      <c r="B136" s="12" t="s">
        <v>9</v>
      </c>
      <c r="C136" s="13">
        <v>1</v>
      </c>
      <c r="D136" s="13">
        <v>1</v>
      </c>
      <c r="E136" s="14">
        <v>24</v>
      </c>
      <c r="F136" s="54" t="s">
        <v>164</v>
      </c>
      <c r="G136" s="47">
        <v>21114</v>
      </c>
      <c r="H136" s="98">
        <v>100</v>
      </c>
      <c r="I136" s="98">
        <v>24</v>
      </c>
      <c r="J136" s="98">
        <v>10</v>
      </c>
      <c r="K136" s="56"/>
    </row>
    <row r="137" spans="1:11" ht="28.5" x14ac:dyDescent="0.25">
      <c r="A137" s="107"/>
      <c r="B137" s="15" t="s">
        <v>10</v>
      </c>
      <c r="C137" s="16">
        <v>7</v>
      </c>
      <c r="D137" s="16">
        <f>E137/18</f>
        <v>5</v>
      </c>
      <c r="E137" s="17">
        <v>90</v>
      </c>
      <c r="F137" s="50" t="s">
        <v>164</v>
      </c>
      <c r="G137" s="46">
        <v>21114</v>
      </c>
      <c r="H137" s="100">
        <v>101</v>
      </c>
      <c r="I137" s="100">
        <f>43+43</f>
        <v>86</v>
      </c>
      <c r="J137" s="100">
        <v>10</v>
      </c>
      <c r="K137" s="55"/>
    </row>
    <row r="138" spans="1:11" ht="28.5" x14ac:dyDescent="0.25">
      <c r="A138" s="107"/>
      <c r="B138" s="15" t="s">
        <v>11</v>
      </c>
      <c r="C138" s="16">
        <v>3</v>
      </c>
      <c r="D138" s="16">
        <f>E138/18</f>
        <v>2</v>
      </c>
      <c r="E138" s="17">
        <v>36</v>
      </c>
      <c r="F138" s="50" t="s">
        <v>164</v>
      </c>
      <c r="G138" s="46">
        <v>21114</v>
      </c>
      <c r="H138" s="100">
        <v>102</v>
      </c>
      <c r="I138" s="100">
        <f>36</f>
        <v>36</v>
      </c>
      <c r="J138" s="100">
        <v>10</v>
      </c>
      <c r="K138" s="55"/>
    </row>
    <row r="139" spans="1:11" ht="15.75" thickBot="1" x14ac:dyDescent="0.3">
      <c r="A139" s="110"/>
      <c r="B139" s="31" t="s">
        <v>52</v>
      </c>
      <c r="C139" s="39">
        <v>65</v>
      </c>
      <c r="D139" s="26" t="s">
        <v>191</v>
      </c>
      <c r="E139" s="27">
        <f>C139*12</f>
        <v>780</v>
      </c>
      <c r="F139" s="52" t="s">
        <v>182</v>
      </c>
      <c r="G139" s="52">
        <v>22112</v>
      </c>
      <c r="H139" s="99">
        <v>103</v>
      </c>
      <c r="I139" s="99">
        <f>235+400</f>
        <v>635</v>
      </c>
      <c r="J139" s="99">
        <v>11</v>
      </c>
      <c r="K139" s="53"/>
    </row>
    <row r="140" spans="1:11" ht="15.75" thickBot="1" x14ac:dyDescent="0.3">
      <c r="A140" s="21" t="s">
        <v>7</v>
      </c>
      <c r="B140" s="22"/>
      <c r="C140" s="23">
        <f>SUM(C136:C139)</f>
        <v>76</v>
      </c>
      <c r="D140" s="23">
        <f>SUM(D136:D139)</f>
        <v>8</v>
      </c>
      <c r="E140" s="24">
        <f>SUM(E136:E139)</f>
        <v>930</v>
      </c>
      <c r="F140" s="58"/>
      <c r="G140" s="58"/>
      <c r="H140" s="96"/>
      <c r="I140" s="24">
        <f>SUM(I136:I139)</f>
        <v>781</v>
      </c>
      <c r="J140" s="96"/>
      <c r="K140" s="59"/>
    </row>
    <row r="141" spans="1:11" ht="15.75" thickBot="1" x14ac:dyDescent="0.3">
      <c r="A141" s="18"/>
      <c r="B141" s="2"/>
      <c r="C141" s="19"/>
      <c r="D141" s="19"/>
      <c r="E141" s="20"/>
      <c r="F141" s="19"/>
      <c r="G141" s="19"/>
      <c r="H141" s="19"/>
      <c r="I141" s="19"/>
      <c r="J141" s="19"/>
      <c r="K141" s="2"/>
    </row>
    <row r="142" spans="1:11" ht="28.5" x14ac:dyDescent="0.25">
      <c r="A142" s="106" t="s">
        <v>57</v>
      </c>
      <c r="B142" s="12" t="s">
        <v>9</v>
      </c>
      <c r="C142" s="13">
        <v>1</v>
      </c>
      <c r="D142" s="13">
        <v>1</v>
      </c>
      <c r="E142" s="14">
        <v>24</v>
      </c>
      <c r="F142" s="54" t="s">
        <v>164</v>
      </c>
      <c r="G142" s="47">
        <v>21114</v>
      </c>
      <c r="H142" s="98">
        <v>104</v>
      </c>
      <c r="I142" s="98">
        <v>23</v>
      </c>
      <c r="J142" s="98">
        <v>6</v>
      </c>
      <c r="K142" s="56"/>
    </row>
    <row r="143" spans="1:11" ht="28.5" x14ac:dyDescent="0.25">
      <c r="A143" s="107"/>
      <c r="B143" s="15" t="s">
        <v>10</v>
      </c>
      <c r="C143" s="16">
        <v>3</v>
      </c>
      <c r="D143" s="16">
        <f>E143/18</f>
        <v>3</v>
      </c>
      <c r="E143" s="17">
        <v>54</v>
      </c>
      <c r="F143" s="50" t="s">
        <v>164</v>
      </c>
      <c r="G143" s="46">
        <v>21114</v>
      </c>
      <c r="H143" s="100">
        <v>105</v>
      </c>
      <c r="I143" s="100">
        <v>42</v>
      </c>
      <c r="J143" s="100">
        <v>6</v>
      </c>
      <c r="K143" s="55"/>
    </row>
    <row r="144" spans="1:11" x14ac:dyDescent="0.25">
      <c r="A144" s="107"/>
      <c r="B144" s="15" t="s">
        <v>11</v>
      </c>
      <c r="C144" s="16">
        <v>24</v>
      </c>
      <c r="D144" s="16">
        <f>E144/18</f>
        <v>9</v>
      </c>
      <c r="E144" s="17">
        <v>162</v>
      </c>
      <c r="F144" s="46" t="s">
        <v>163</v>
      </c>
      <c r="G144" s="46">
        <v>21112</v>
      </c>
      <c r="H144" s="100">
        <v>106</v>
      </c>
      <c r="I144" s="100">
        <f>219</f>
        <v>219</v>
      </c>
      <c r="J144" s="100">
        <v>6</v>
      </c>
      <c r="K144" s="55"/>
    </row>
    <row r="145" spans="1:11" ht="15.75" thickBot="1" x14ac:dyDescent="0.3">
      <c r="A145" s="110"/>
      <c r="B145" s="31" t="s">
        <v>52</v>
      </c>
      <c r="C145" s="39">
        <v>7</v>
      </c>
      <c r="D145" s="26" t="s">
        <v>191</v>
      </c>
      <c r="E145" s="27">
        <f>C145*12</f>
        <v>84</v>
      </c>
      <c r="F145" s="52" t="s">
        <v>182</v>
      </c>
      <c r="G145" s="52">
        <v>22112</v>
      </c>
      <c r="H145" s="99">
        <v>107</v>
      </c>
      <c r="I145" s="99">
        <v>97</v>
      </c>
      <c r="J145" s="99">
        <v>6</v>
      </c>
      <c r="K145" s="53"/>
    </row>
    <row r="146" spans="1:11" ht="15.75" thickBot="1" x14ac:dyDescent="0.3">
      <c r="A146" s="21" t="s">
        <v>7</v>
      </c>
      <c r="B146" s="22"/>
      <c r="C146" s="23">
        <f>SUM(C142:C145)</f>
        <v>35</v>
      </c>
      <c r="D146" s="23">
        <f>SUM(D142:D145)</f>
        <v>13</v>
      </c>
      <c r="E146" s="24">
        <f>SUM(E142:E145)</f>
        <v>324</v>
      </c>
      <c r="F146" s="58"/>
      <c r="G146" s="58"/>
      <c r="H146" s="96"/>
      <c r="I146" s="24">
        <f>SUM(I142:I145)</f>
        <v>381</v>
      </c>
      <c r="J146" s="96"/>
      <c r="K146" s="59"/>
    </row>
    <row r="147" spans="1:11" ht="15.75" thickBot="1" x14ac:dyDescent="0.3">
      <c r="A147" s="18"/>
      <c r="B147" s="2"/>
      <c r="C147" s="19"/>
      <c r="D147" s="19"/>
      <c r="E147" s="20"/>
      <c r="F147" s="19"/>
      <c r="G147" s="19"/>
      <c r="H147" s="19"/>
      <c r="I147" s="19"/>
      <c r="J147" s="19"/>
      <c r="K147" s="2"/>
    </row>
    <row r="148" spans="1:11" ht="71.25" x14ac:dyDescent="0.25">
      <c r="A148" s="106" t="s">
        <v>58</v>
      </c>
      <c r="B148" s="12" t="s">
        <v>9</v>
      </c>
      <c r="C148" s="13">
        <v>1</v>
      </c>
      <c r="D148" s="13">
        <v>1</v>
      </c>
      <c r="E148" s="14">
        <v>24</v>
      </c>
      <c r="F148" s="54" t="s">
        <v>164</v>
      </c>
      <c r="G148" s="47">
        <v>21114</v>
      </c>
      <c r="H148" s="98">
        <v>108</v>
      </c>
      <c r="I148" s="98">
        <v>24</v>
      </c>
      <c r="J148" s="98">
        <v>10</v>
      </c>
      <c r="K148" s="48" t="s">
        <v>154</v>
      </c>
    </row>
    <row r="149" spans="1:11" x14ac:dyDescent="0.25">
      <c r="A149" s="107"/>
      <c r="B149" s="15" t="s">
        <v>10</v>
      </c>
      <c r="C149" s="16">
        <v>9</v>
      </c>
      <c r="D149" s="16">
        <f>E149/18</f>
        <v>7</v>
      </c>
      <c r="E149" s="17">
        <v>126</v>
      </c>
      <c r="F149" s="46" t="s">
        <v>163</v>
      </c>
      <c r="G149" s="46">
        <v>21112</v>
      </c>
      <c r="H149" s="100">
        <v>109</v>
      </c>
      <c r="I149" s="100">
        <f>122</f>
        <v>122</v>
      </c>
      <c r="J149" s="100">
        <v>10</v>
      </c>
      <c r="K149" s="55"/>
    </row>
    <row r="150" spans="1:11" x14ac:dyDescent="0.25">
      <c r="A150" s="107"/>
      <c r="B150" s="15" t="s">
        <v>11</v>
      </c>
      <c r="C150" s="16">
        <v>111</v>
      </c>
      <c r="D150" s="16">
        <f>E150/18</f>
        <v>39</v>
      </c>
      <c r="E150" s="17">
        <v>702</v>
      </c>
      <c r="F150" s="46" t="s">
        <v>163</v>
      </c>
      <c r="G150" s="46">
        <v>21112</v>
      </c>
      <c r="H150" s="100">
        <v>110</v>
      </c>
      <c r="I150" s="100">
        <f>219+673</f>
        <v>892</v>
      </c>
      <c r="J150" s="100">
        <v>10.9</v>
      </c>
      <c r="K150" s="55"/>
    </row>
    <row r="151" spans="1:11" x14ac:dyDescent="0.25">
      <c r="A151" s="107"/>
      <c r="B151" s="15" t="s">
        <v>52</v>
      </c>
      <c r="C151" s="40">
        <v>1</v>
      </c>
      <c r="D151" s="16" t="s">
        <v>191</v>
      </c>
      <c r="E151" s="17">
        <f>C151*12</f>
        <v>12</v>
      </c>
      <c r="F151" s="46" t="s">
        <v>182</v>
      </c>
      <c r="G151" s="46">
        <v>22112</v>
      </c>
      <c r="H151" s="100">
        <v>111</v>
      </c>
      <c r="I151" s="100">
        <v>12</v>
      </c>
      <c r="J151" s="100">
        <v>10</v>
      </c>
      <c r="K151" s="49"/>
    </row>
    <row r="152" spans="1:11" x14ac:dyDescent="0.25">
      <c r="A152" s="107"/>
      <c r="B152" s="25" t="s">
        <v>37</v>
      </c>
      <c r="C152" s="16">
        <v>3</v>
      </c>
      <c r="D152" s="16">
        <f>E152/18</f>
        <v>2</v>
      </c>
      <c r="E152" s="17">
        <v>36</v>
      </c>
      <c r="F152" s="46" t="s">
        <v>163</v>
      </c>
      <c r="G152" s="46">
        <v>21112</v>
      </c>
      <c r="H152" s="100">
        <v>112</v>
      </c>
      <c r="I152" s="100">
        <v>35</v>
      </c>
      <c r="J152" s="100">
        <v>10</v>
      </c>
      <c r="K152" s="55"/>
    </row>
    <row r="153" spans="1:11" ht="15.75" thickBot="1" x14ac:dyDescent="0.3">
      <c r="A153" s="110"/>
      <c r="B153" s="31" t="s">
        <v>59</v>
      </c>
      <c r="C153" s="26">
        <v>17</v>
      </c>
      <c r="D153" s="26">
        <v>2</v>
      </c>
      <c r="E153" s="27">
        <v>670</v>
      </c>
      <c r="F153" s="52" t="s">
        <v>107</v>
      </c>
      <c r="G153" s="52">
        <v>42122</v>
      </c>
      <c r="H153" s="99">
        <v>113</v>
      </c>
      <c r="I153" s="99">
        <f>107+55</f>
        <v>162</v>
      </c>
      <c r="J153" s="99">
        <v>10</v>
      </c>
      <c r="K153" s="53" t="s">
        <v>60</v>
      </c>
    </row>
    <row r="154" spans="1:11" ht="15.75" thickBot="1" x14ac:dyDescent="0.3">
      <c r="A154" s="21" t="s">
        <v>7</v>
      </c>
      <c r="B154" s="22"/>
      <c r="C154" s="23">
        <f>SUM(C148:C153)</f>
        <v>142</v>
      </c>
      <c r="D154" s="23">
        <f>SUM(D148:D153)</f>
        <v>51</v>
      </c>
      <c r="E154" s="24">
        <f>SUM(E148:E153)</f>
        <v>1570</v>
      </c>
      <c r="F154" s="58"/>
      <c r="G154" s="58"/>
      <c r="H154" s="96"/>
      <c r="I154" s="24">
        <f>SUM(I148:I153)</f>
        <v>1247</v>
      </c>
      <c r="J154" s="96"/>
      <c r="K154" s="59"/>
    </row>
    <row r="155" spans="1:11" ht="15.75" thickBot="1" x14ac:dyDescent="0.3">
      <c r="A155" s="18"/>
      <c r="B155" s="2"/>
      <c r="C155" s="19"/>
      <c r="D155" s="19"/>
      <c r="E155" s="20"/>
      <c r="F155" s="19"/>
      <c r="G155" s="19"/>
      <c r="H155" s="19"/>
      <c r="I155" s="19"/>
      <c r="J155" s="19"/>
      <c r="K155" s="2"/>
    </row>
    <row r="156" spans="1:11" ht="42.75" x14ac:dyDescent="0.25">
      <c r="A156" s="106" t="s">
        <v>61</v>
      </c>
      <c r="B156" s="12" t="s">
        <v>9</v>
      </c>
      <c r="C156" s="13">
        <v>1</v>
      </c>
      <c r="D156" s="13">
        <v>1</v>
      </c>
      <c r="E156" s="14">
        <v>24</v>
      </c>
      <c r="F156" s="54" t="s">
        <v>164</v>
      </c>
      <c r="G156" s="47">
        <v>21114</v>
      </c>
      <c r="H156" s="98">
        <v>114</v>
      </c>
      <c r="I156" s="98">
        <v>24</v>
      </c>
      <c r="J156" s="98">
        <v>7</v>
      </c>
      <c r="K156" s="48" t="s">
        <v>155</v>
      </c>
    </row>
    <row r="157" spans="1:11" ht="28.5" x14ac:dyDescent="0.25">
      <c r="A157" s="107"/>
      <c r="B157" s="15" t="s">
        <v>10</v>
      </c>
      <c r="C157" s="16">
        <v>7</v>
      </c>
      <c r="D157" s="16">
        <f>E157/18</f>
        <v>5</v>
      </c>
      <c r="E157" s="17">
        <v>90</v>
      </c>
      <c r="F157" s="50" t="s">
        <v>164</v>
      </c>
      <c r="G157" s="46">
        <v>21114</v>
      </c>
      <c r="H157" s="100">
        <v>115</v>
      </c>
      <c r="I157" s="100">
        <v>84</v>
      </c>
      <c r="J157" s="100">
        <v>7</v>
      </c>
      <c r="K157" s="55"/>
    </row>
    <row r="158" spans="1:11" x14ac:dyDescent="0.25">
      <c r="A158" s="107"/>
      <c r="B158" s="15" t="s">
        <v>11</v>
      </c>
      <c r="C158" s="16">
        <v>70</v>
      </c>
      <c r="D158" s="16">
        <f>E158/18</f>
        <v>24</v>
      </c>
      <c r="E158" s="17">
        <v>432</v>
      </c>
      <c r="F158" s="46" t="s">
        <v>163</v>
      </c>
      <c r="G158" s="46">
        <v>21112</v>
      </c>
      <c r="H158" s="100">
        <v>116</v>
      </c>
      <c r="I158" s="100">
        <f>48+491</f>
        <v>539</v>
      </c>
      <c r="J158" s="100">
        <v>8.6999999999999993</v>
      </c>
      <c r="K158" s="55"/>
    </row>
    <row r="159" spans="1:11" x14ac:dyDescent="0.25">
      <c r="A159" s="107"/>
      <c r="B159" s="25" t="s">
        <v>62</v>
      </c>
      <c r="C159" s="16">
        <v>6</v>
      </c>
      <c r="D159" s="16">
        <f>E159/18</f>
        <v>4</v>
      </c>
      <c r="E159" s="17">
        <v>72</v>
      </c>
      <c r="F159" s="46" t="s">
        <v>163</v>
      </c>
      <c r="G159" s="46">
        <v>21112</v>
      </c>
      <c r="H159" s="100">
        <v>117</v>
      </c>
      <c r="I159" s="100">
        <v>70</v>
      </c>
      <c r="J159" s="100">
        <v>7</v>
      </c>
      <c r="K159" s="55"/>
    </row>
    <row r="160" spans="1:11" ht="15.75" thickBot="1" x14ac:dyDescent="0.3">
      <c r="A160" s="110"/>
      <c r="B160" s="41" t="s">
        <v>37</v>
      </c>
      <c r="C160" s="26">
        <v>1</v>
      </c>
      <c r="D160" s="26">
        <f>E160/18</f>
        <v>1</v>
      </c>
      <c r="E160" s="27">
        <v>18</v>
      </c>
      <c r="F160" s="52" t="s">
        <v>163</v>
      </c>
      <c r="G160" s="52">
        <v>21112</v>
      </c>
      <c r="H160" s="99">
        <v>118</v>
      </c>
      <c r="I160" s="99">
        <v>14</v>
      </c>
      <c r="J160" s="99">
        <v>7</v>
      </c>
      <c r="K160" s="57"/>
    </row>
    <row r="161" spans="1:11" ht="15.75" thickBot="1" x14ac:dyDescent="0.3">
      <c r="A161" s="21" t="s">
        <v>7</v>
      </c>
      <c r="B161" s="22"/>
      <c r="C161" s="23">
        <f>SUM(C156:C160)</f>
        <v>85</v>
      </c>
      <c r="D161" s="23">
        <f>SUM(D156:D160)</f>
        <v>35</v>
      </c>
      <c r="E161" s="24">
        <f>SUM(E156:E160)</f>
        <v>636</v>
      </c>
      <c r="F161" s="58"/>
      <c r="G161" s="58"/>
      <c r="H161" s="96"/>
      <c r="I161" s="24">
        <f>SUM(I156:I160)</f>
        <v>731</v>
      </c>
      <c r="J161" s="96"/>
      <c r="K161" s="59"/>
    </row>
    <row r="162" spans="1:11" ht="15.75" thickBot="1" x14ac:dyDescent="0.3">
      <c r="A162" s="18"/>
      <c r="B162" s="2"/>
      <c r="C162" s="19"/>
      <c r="D162" s="19"/>
      <c r="E162" s="20"/>
      <c r="F162" s="19"/>
      <c r="G162" s="19"/>
      <c r="H162" s="19"/>
      <c r="I162" s="19"/>
      <c r="J162" s="19"/>
      <c r="K162" s="2"/>
    </row>
    <row r="163" spans="1:11" ht="29.25" thickBot="1" x14ac:dyDescent="0.3">
      <c r="A163" s="106" t="s">
        <v>63</v>
      </c>
      <c r="B163" s="12" t="s">
        <v>9</v>
      </c>
      <c r="C163" s="13">
        <v>1</v>
      </c>
      <c r="D163" s="13">
        <v>1</v>
      </c>
      <c r="E163" s="14">
        <v>24</v>
      </c>
      <c r="F163" s="54" t="s">
        <v>164</v>
      </c>
      <c r="G163" s="47">
        <v>21114</v>
      </c>
      <c r="H163" s="98">
        <v>119</v>
      </c>
      <c r="I163" s="98">
        <v>24</v>
      </c>
      <c r="J163" s="98">
        <v>8</v>
      </c>
      <c r="K163" s="56"/>
    </row>
    <row r="164" spans="1:11" ht="15.75" thickBot="1" x14ac:dyDescent="0.3">
      <c r="A164" s="107"/>
      <c r="B164" s="15" t="s">
        <v>10</v>
      </c>
      <c r="C164" s="16">
        <v>19</v>
      </c>
      <c r="D164" s="16">
        <f>E164/18</f>
        <v>13</v>
      </c>
      <c r="E164" s="17">
        <v>234</v>
      </c>
      <c r="F164" s="46" t="s">
        <v>163</v>
      </c>
      <c r="G164" s="46">
        <v>21112</v>
      </c>
      <c r="H164" s="100">
        <v>120</v>
      </c>
      <c r="I164" s="100">
        <f>132+97</f>
        <v>229</v>
      </c>
      <c r="J164" s="98">
        <v>8</v>
      </c>
      <c r="K164" s="55"/>
    </row>
    <row r="165" spans="1:11" ht="15.75" thickBot="1" x14ac:dyDescent="0.3">
      <c r="A165" s="107"/>
      <c r="B165" s="15" t="s">
        <v>11</v>
      </c>
      <c r="C165" s="16">
        <v>6</v>
      </c>
      <c r="D165" s="16">
        <f>E165/18</f>
        <v>3</v>
      </c>
      <c r="E165" s="17">
        <v>54</v>
      </c>
      <c r="F165" s="46" t="s">
        <v>163</v>
      </c>
      <c r="G165" s="46">
        <v>21112</v>
      </c>
      <c r="H165" s="100">
        <v>121</v>
      </c>
      <c r="I165" s="100">
        <f>63</f>
        <v>63</v>
      </c>
      <c r="J165" s="98">
        <v>8</v>
      </c>
      <c r="K165" s="55"/>
    </row>
    <row r="166" spans="1:11" ht="15.75" thickBot="1" x14ac:dyDescent="0.3">
      <c r="A166" s="110"/>
      <c r="B166" s="31" t="s">
        <v>52</v>
      </c>
      <c r="C166" s="39">
        <v>4</v>
      </c>
      <c r="D166" s="26" t="s">
        <v>191</v>
      </c>
      <c r="E166" s="27">
        <f>C166*12</f>
        <v>48</v>
      </c>
      <c r="F166" s="52" t="s">
        <v>182</v>
      </c>
      <c r="G166" s="52">
        <v>22112</v>
      </c>
      <c r="H166" s="99">
        <v>122</v>
      </c>
      <c r="I166" s="99">
        <v>48</v>
      </c>
      <c r="J166" s="98">
        <v>8</v>
      </c>
      <c r="K166" s="53"/>
    </row>
    <row r="167" spans="1:11" ht="15.75" thickBot="1" x14ac:dyDescent="0.3">
      <c r="A167" s="21" t="s">
        <v>7</v>
      </c>
      <c r="B167" s="22"/>
      <c r="C167" s="23">
        <f>SUM(C163:C166)</f>
        <v>30</v>
      </c>
      <c r="D167" s="23">
        <f>SUM(D163:D166)</f>
        <v>17</v>
      </c>
      <c r="E167" s="24">
        <f>SUM(E163:E166)</f>
        <v>360</v>
      </c>
      <c r="F167" s="58"/>
      <c r="G167" s="58"/>
      <c r="H167" s="96"/>
      <c r="I167" s="24">
        <f>SUM(I163:I166)</f>
        <v>364</v>
      </c>
      <c r="J167" s="96"/>
      <c r="K167" s="59"/>
    </row>
    <row r="168" spans="1:11" ht="15.75" thickBot="1" x14ac:dyDescent="0.3">
      <c r="A168" s="18"/>
      <c r="B168" s="2"/>
      <c r="C168" s="19"/>
      <c r="D168" s="19"/>
      <c r="E168" s="20"/>
      <c r="F168" s="19"/>
      <c r="G168" s="19"/>
      <c r="H168" s="19"/>
      <c r="I168" s="19"/>
      <c r="J168" s="19"/>
      <c r="K168" s="2"/>
    </row>
    <row r="169" spans="1:11" ht="43.5" thickBot="1" x14ac:dyDescent="0.3">
      <c r="A169" s="85" t="s">
        <v>64</v>
      </c>
      <c r="B169" s="78" t="s">
        <v>65</v>
      </c>
      <c r="C169" s="79">
        <v>61</v>
      </c>
      <c r="D169" s="79">
        <f>E169/18</f>
        <v>14</v>
      </c>
      <c r="E169" s="80">
        <v>252</v>
      </c>
      <c r="F169" s="81" t="s">
        <v>163</v>
      </c>
      <c r="G169" s="81">
        <v>21112</v>
      </c>
      <c r="H169" s="104">
        <v>123</v>
      </c>
      <c r="I169" s="104">
        <v>429</v>
      </c>
      <c r="J169" s="104">
        <v>19</v>
      </c>
      <c r="K169" s="82" t="s">
        <v>66</v>
      </c>
    </row>
    <row r="170" spans="1:11" ht="15.75" thickBot="1" x14ac:dyDescent="0.3">
      <c r="A170" s="21" t="s">
        <v>7</v>
      </c>
      <c r="B170" s="22"/>
      <c r="C170" s="23">
        <f>SUM(C169)</f>
        <v>61</v>
      </c>
      <c r="D170" s="23">
        <f>SUM(D169)</f>
        <v>14</v>
      </c>
      <c r="E170" s="24">
        <f>SUM(E169)</f>
        <v>252</v>
      </c>
      <c r="F170" s="58"/>
      <c r="G170" s="58"/>
      <c r="H170" s="96"/>
      <c r="I170" s="24">
        <f>SUM(I169)</f>
        <v>429</v>
      </c>
      <c r="J170" s="96"/>
      <c r="K170" s="59"/>
    </row>
    <row r="171" spans="1:11" ht="15.75" thickBot="1" x14ac:dyDescent="0.3">
      <c r="A171" s="18"/>
      <c r="B171" s="2"/>
      <c r="C171" s="19"/>
      <c r="D171" s="19"/>
      <c r="E171" s="20"/>
      <c r="F171" s="19"/>
      <c r="G171" s="19"/>
      <c r="H171" s="19"/>
      <c r="I171" s="19"/>
      <c r="J171" s="19"/>
      <c r="K171" s="2"/>
    </row>
    <row r="172" spans="1:11" ht="28.5" x14ac:dyDescent="0.25">
      <c r="A172" s="106" t="s">
        <v>67</v>
      </c>
      <c r="B172" s="12" t="s">
        <v>47</v>
      </c>
      <c r="C172" s="13">
        <v>1</v>
      </c>
      <c r="D172" s="13">
        <v>1</v>
      </c>
      <c r="E172" s="14">
        <v>30</v>
      </c>
      <c r="F172" s="54" t="s">
        <v>164</v>
      </c>
      <c r="G172" s="47">
        <v>21114</v>
      </c>
      <c r="H172" s="98">
        <v>124</v>
      </c>
      <c r="I172" s="98">
        <v>26</v>
      </c>
      <c r="J172" s="98">
        <v>3</v>
      </c>
      <c r="K172" s="56"/>
    </row>
    <row r="173" spans="1:11" ht="28.5" x14ac:dyDescent="0.25">
      <c r="A173" s="107"/>
      <c r="B173" s="15" t="s">
        <v>68</v>
      </c>
      <c r="C173" s="16">
        <v>1</v>
      </c>
      <c r="D173" s="16">
        <v>1</v>
      </c>
      <c r="E173" s="17">
        <v>12</v>
      </c>
      <c r="F173" s="50" t="s">
        <v>164</v>
      </c>
      <c r="G173" s="46">
        <v>21114</v>
      </c>
      <c r="H173" s="100">
        <v>125</v>
      </c>
      <c r="I173" s="100">
        <v>13</v>
      </c>
      <c r="J173" s="100">
        <v>3</v>
      </c>
      <c r="K173" s="55"/>
    </row>
    <row r="174" spans="1:11" ht="15.75" thickBot="1" x14ac:dyDescent="0.3">
      <c r="A174" s="110"/>
      <c r="B174" s="31" t="s">
        <v>6</v>
      </c>
      <c r="C174" s="26">
        <v>1</v>
      </c>
      <c r="D174" s="26">
        <v>1</v>
      </c>
      <c r="E174" s="27">
        <v>12</v>
      </c>
      <c r="F174" s="52" t="s">
        <v>141</v>
      </c>
      <c r="G174" s="52">
        <v>21212</v>
      </c>
      <c r="H174" s="99">
        <v>126</v>
      </c>
      <c r="I174" s="99">
        <v>13</v>
      </c>
      <c r="J174" s="99">
        <v>3</v>
      </c>
      <c r="K174" s="57"/>
    </row>
    <row r="175" spans="1:11" ht="15.75" thickBot="1" x14ac:dyDescent="0.3">
      <c r="A175" s="21" t="s">
        <v>7</v>
      </c>
      <c r="B175" s="22"/>
      <c r="C175" s="23">
        <f>SUM(C172:C174)</f>
        <v>3</v>
      </c>
      <c r="D175" s="23">
        <f>SUM(D172:D174)</f>
        <v>3</v>
      </c>
      <c r="E175" s="24">
        <f>SUM(E172:E174)</f>
        <v>54</v>
      </c>
      <c r="F175" s="58"/>
      <c r="G175" s="58"/>
      <c r="H175" s="96"/>
      <c r="I175" s="24">
        <f>SUM(I172:I174)</f>
        <v>52</v>
      </c>
      <c r="J175" s="96"/>
      <c r="K175" s="59"/>
    </row>
    <row r="176" spans="1:11" ht="15.75" thickBot="1" x14ac:dyDescent="0.3">
      <c r="A176" s="18"/>
      <c r="B176" s="2"/>
      <c r="C176" s="19"/>
      <c r="D176" s="19"/>
      <c r="E176" s="20"/>
      <c r="F176" s="19"/>
      <c r="G176" s="19"/>
      <c r="H176" s="19"/>
      <c r="I176" s="19"/>
      <c r="J176" s="19"/>
      <c r="K176" s="2"/>
    </row>
    <row r="177" spans="1:11" ht="28.5" x14ac:dyDescent="0.25">
      <c r="A177" s="106" t="s">
        <v>69</v>
      </c>
      <c r="B177" s="12" t="s">
        <v>9</v>
      </c>
      <c r="C177" s="13">
        <v>1</v>
      </c>
      <c r="D177" s="13">
        <v>1</v>
      </c>
      <c r="E177" s="14">
        <v>24</v>
      </c>
      <c r="F177" s="54" t="s">
        <v>164</v>
      </c>
      <c r="G177" s="47">
        <v>21114</v>
      </c>
      <c r="H177" s="98">
        <v>127</v>
      </c>
      <c r="I177" s="98">
        <v>23</v>
      </c>
      <c r="J177" s="98">
        <v>3</v>
      </c>
      <c r="K177" s="48" t="s">
        <v>156</v>
      </c>
    </row>
    <row r="178" spans="1:11" ht="28.5" x14ac:dyDescent="0.25">
      <c r="A178" s="107"/>
      <c r="B178" s="15" t="s">
        <v>10</v>
      </c>
      <c r="C178" s="16">
        <v>4</v>
      </c>
      <c r="D178" s="16">
        <f>E178/18</f>
        <v>4</v>
      </c>
      <c r="E178" s="17">
        <v>72</v>
      </c>
      <c r="F178" s="50" t="s">
        <v>164</v>
      </c>
      <c r="G178" s="46">
        <v>21114</v>
      </c>
      <c r="H178" s="100">
        <v>128</v>
      </c>
      <c r="I178" s="100">
        <f>97+54</f>
        <v>151</v>
      </c>
      <c r="J178" s="100">
        <v>3</v>
      </c>
      <c r="K178" s="55"/>
    </row>
    <row r="179" spans="1:11" ht="15.75" thickBot="1" x14ac:dyDescent="0.3">
      <c r="A179" s="110"/>
      <c r="B179" s="31" t="s">
        <v>11</v>
      </c>
      <c r="C179" s="26">
        <v>20</v>
      </c>
      <c r="D179" s="26">
        <f>E179/18</f>
        <v>7</v>
      </c>
      <c r="E179" s="27">
        <v>126</v>
      </c>
      <c r="F179" s="52" t="s">
        <v>163</v>
      </c>
      <c r="G179" s="52">
        <v>21112</v>
      </c>
      <c r="H179" s="99">
        <v>129</v>
      </c>
      <c r="I179" s="99">
        <f>65</f>
        <v>65</v>
      </c>
      <c r="J179" s="99">
        <v>3</v>
      </c>
      <c r="K179" s="57"/>
    </row>
    <row r="180" spans="1:11" ht="15.75" thickBot="1" x14ac:dyDescent="0.3">
      <c r="A180" s="21" t="s">
        <v>7</v>
      </c>
      <c r="B180" s="22"/>
      <c r="C180" s="23">
        <f>SUM(C177:C179)</f>
        <v>25</v>
      </c>
      <c r="D180" s="23">
        <f>SUM(D177:D179)</f>
        <v>12</v>
      </c>
      <c r="E180" s="24">
        <f>SUM(E177:E179)</f>
        <v>222</v>
      </c>
      <c r="F180" s="58"/>
      <c r="G180" s="58"/>
      <c r="H180" s="96"/>
      <c r="I180" s="24">
        <f>SUM(I177:I179)</f>
        <v>239</v>
      </c>
      <c r="J180" s="96"/>
      <c r="K180" s="59"/>
    </row>
    <row r="181" spans="1:11" ht="15.75" thickBot="1" x14ac:dyDescent="0.3">
      <c r="A181" s="18"/>
      <c r="B181" s="2"/>
      <c r="C181" s="19"/>
      <c r="D181" s="19"/>
      <c r="E181" s="20"/>
      <c r="F181" s="19"/>
      <c r="G181" s="19"/>
      <c r="H181" s="19"/>
      <c r="I181" s="19"/>
      <c r="J181" s="19"/>
      <c r="K181" s="2"/>
    </row>
    <row r="182" spans="1:11" ht="28.5" x14ac:dyDescent="0.25">
      <c r="A182" s="106" t="s">
        <v>70</v>
      </c>
      <c r="B182" s="12" t="s">
        <v>9</v>
      </c>
      <c r="C182" s="13">
        <v>2</v>
      </c>
      <c r="D182" s="13">
        <f>E182/24</f>
        <v>2</v>
      </c>
      <c r="E182" s="14">
        <v>48</v>
      </c>
      <c r="F182" s="54" t="s">
        <v>164</v>
      </c>
      <c r="G182" s="47">
        <v>21114</v>
      </c>
      <c r="H182" s="98">
        <v>130</v>
      </c>
      <c r="I182" s="98">
        <v>48</v>
      </c>
      <c r="J182" s="98">
        <v>11</v>
      </c>
      <c r="K182" s="48" t="s">
        <v>157</v>
      </c>
    </row>
    <row r="183" spans="1:11" ht="28.5" x14ac:dyDescent="0.25">
      <c r="A183" s="107"/>
      <c r="B183" s="15" t="s">
        <v>10</v>
      </c>
      <c r="C183" s="16">
        <v>26</v>
      </c>
      <c r="D183" s="16">
        <f>E183/18</f>
        <v>18</v>
      </c>
      <c r="E183" s="17">
        <v>324</v>
      </c>
      <c r="F183" s="50" t="s">
        <v>164</v>
      </c>
      <c r="G183" s="46">
        <v>21114</v>
      </c>
      <c r="H183" s="100">
        <v>131</v>
      </c>
      <c r="I183" s="100">
        <f>223+64</f>
        <v>287</v>
      </c>
      <c r="J183" s="100">
        <v>11</v>
      </c>
      <c r="K183" s="55"/>
    </row>
    <row r="184" spans="1:11" x14ac:dyDescent="0.25">
      <c r="A184" s="107"/>
      <c r="B184" s="15" t="s">
        <v>11</v>
      </c>
      <c r="C184" s="16">
        <v>94</v>
      </c>
      <c r="D184" s="16">
        <f>E184/18</f>
        <v>32</v>
      </c>
      <c r="E184" s="17">
        <v>576</v>
      </c>
      <c r="F184" s="46" t="s">
        <v>163</v>
      </c>
      <c r="G184" s="46">
        <v>21112</v>
      </c>
      <c r="H184" s="100">
        <v>132</v>
      </c>
      <c r="I184" s="100">
        <f>45+31+689</f>
        <v>765</v>
      </c>
      <c r="J184" s="100">
        <v>14.12</v>
      </c>
      <c r="K184" s="55"/>
    </row>
    <row r="185" spans="1:11" x14ac:dyDescent="0.25">
      <c r="A185" s="107"/>
      <c r="B185" s="15" t="s">
        <v>71</v>
      </c>
      <c r="C185" s="16">
        <v>0</v>
      </c>
      <c r="D185" s="16">
        <v>1</v>
      </c>
      <c r="E185" s="17">
        <v>29</v>
      </c>
      <c r="F185" s="46" t="s">
        <v>107</v>
      </c>
      <c r="G185" s="46">
        <v>42122</v>
      </c>
      <c r="H185" s="100">
        <v>133</v>
      </c>
      <c r="I185" s="100">
        <v>29</v>
      </c>
      <c r="J185" s="100">
        <v>14.12</v>
      </c>
      <c r="K185" s="55"/>
    </row>
    <row r="186" spans="1:11" x14ac:dyDescent="0.25">
      <c r="A186" s="107"/>
      <c r="B186" s="15" t="s">
        <v>72</v>
      </c>
      <c r="C186" s="16">
        <v>0</v>
      </c>
      <c r="D186" s="16">
        <v>5</v>
      </c>
      <c r="E186" s="17">
        <v>418</v>
      </c>
      <c r="F186" s="46" t="s">
        <v>166</v>
      </c>
      <c r="G186" s="46">
        <v>42112</v>
      </c>
      <c r="H186" s="100">
        <v>134</v>
      </c>
      <c r="I186" s="100">
        <v>463</v>
      </c>
      <c r="J186" s="100">
        <v>-1</v>
      </c>
      <c r="K186" s="49" t="s">
        <v>73</v>
      </c>
    </row>
    <row r="187" spans="1:11" ht="15.75" thickBot="1" x14ac:dyDescent="0.3">
      <c r="A187" s="110"/>
      <c r="B187" s="31" t="s">
        <v>74</v>
      </c>
      <c r="C187" s="26">
        <v>2</v>
      </c>
      <c r="D187" s="26">
        <v>3</v>
      </c>
      <c r="E187" s="27">
        <v>174</v>
      </c>
      <c r="F187" s="52" t="s">
        <v>107</v>
      </c>
      <c r="G187" s="52">
        <v>42122</v>
      </c>
      <c r="H187" s="99">
        <v>135</v>
      </c>
      <c r="I187" s="99">
        <v>29</v>
      </c>
      <c r="J187" s="99">
        <v>10</v>
      </c>
      <c r="K187" s="57"/>
    </row>
    <row r="188" spans="1:11" ht="15.75" thickBot="1" x14ac:dyDescent="0.3">
      <c r="A188" s="21" t="s">
        <v>7</v>
      </c>
      <c r="B188" s="22"/>
      <c r="C188" s="23">
        <f>SUM(C182:C187)</f>
        <v>124</v>
      </c>
      <c r="D188" s="23">
        <f>SUM(D182:D187)</f>
        <v>61</v>
      </c>
      <c r="E188" s="24">
        <f>SUM(E182:E187)</f>
        <v>1569</v>
      </c>
      <c r="F188" s="58"/>
      <c r="G188" s="58"/>
      <c r="H188" s="96"/>
      <c r="I188" s="24">
        <f>SUM(I182:I187)</f>
        <v>1621</v>
      </c>
      <c r="J188" s="96"/>
      <c r="K188" s="59"/>
    </row>
    <row r="189" spans="1:11" ht="15.75" thickBot="1" x14ac:dyDescent="0.3">
      <c r="A189" s="18"/>
      <c r="B189" s="2"/>
      <c r="C189" s="19"/>
      <c r="D189" s="19"/>
      <c r="E189" s="20"/>
      <c r="F189" s="19"/>
      <c r="G189" s="19"/>
      <c r="H189" s="19"/>
      <c r="I189" s="19"/>
      <c r="J189" s="19"/>
      <c r="K189" s="2"/>
    </row>
    <row r="190" spans="1:11" ht="28.5" x14ac:dyDescent="0.25">
      <c r="A190" s="106" t="s">
        <v>75</v>
      </c>
      <c r="B190" s="12" t="s">
        <v>9</v>
      </c>
      <c r="C190" s="13">
        <v>1</v>
      </c>
      <c r="D190" s="13">
        <v>1</v>
      </c>
      <c r="E190" s="14">
        <v>24</v>
      </c>
      <c r="F190" s="54" t="s">
        <v>164</v>
      </c>
      <c r="G190" s="47">
        <v>21114</v>
      </c>
      <c r="H190" s="98">
        <v>136</v>
      </c>
      <c r="I190" s="98">
        <v>24</v>
      </c>
      <c r="J190" s="98">
        <v>14</v>
      </c>
      <c r="K190" s="48" t="s">
        <v>158</v>
      </c>
    </row>
    <row r="191" spans="1:11" ht="28.5" x14ac:dyDescent="0.25">
      <c r="A191" s="107"/>
      <c r="B191" s="15" t="s">
        <v>10</v>
      </c>
      <c r="C191" s="16">
        <v>20</v>
      </c>
      <c r="D191" s="16">
        <f>E191/18</f>
        <v>14</v>
      </c>
      <c r="E191" s="17">
        <v>252</v>
      </c>
      <c r="F191" s="50" t="s">
        <v>164</v>
      </c>
      <c r="G191" s="46">
        <v>21114</v>
      </c>
      <c r="H191" s="100">
        <v>137</v>
      </c>
      <c r="I191" s="100">
        <v>244</v>
      </c>
      <c r="J191" s="100">
        <v>14</v>
      </c>
      <c r="K191" s="55"/>
    </row>
    <row r="192" spans="1:11" x14ac:dyDescent="0.25">
      <c r="A192" s="107"/>
      <c r="B192" s="15" t="s">
        <v>11</v>
      </c>
      <c r="C192" s="16">
        <v>98</v>
      </c>
      <c r="D192" s="16">
        <f>E192/18</f>
        <v>34</v>
      </c>
      <c r="E192" s="17">
        <v>612</v>
      </c>
      <c r="F192" s="46" t="s">
        <v>163</v>
      </c>
      <c r="G192" s="46">
        <v>21112</v>
      </c>
      <c r="H192" s="100">
        <v>138</v>
      </c>
      <c r="I192" s="100">
        <f>107+219+122+219+120</f>
        <v>787</v>
      </c>
      <c r="J192" s="100">
        <v>14.13</v>
      </c>
      <c r="K192" s="55"/>
    </row>
    <row r="193" spans="1:11" ht="28.5" x14ac:dyDescent="0.25">
      <c r="A193" s="107"/>
      <c r="B193" s="15" t="s">
        <v>11</v>
      </c>
      <c r="C193" s="16">
        <v>3</v>
      </c>
      <c r="D193" s="16">
        <f>E193/18</f>
        <v>2</v>
      </c>
      <c r="E193" s="17">
        <v>36</v>
      </c>
      <c r="F193" s="50" t="s">
        <v>164</v>
      </c>
      <c r="G193" s="46">
        <v>21114</v>
      </c>
      <c r="H193" s="100">
        <v>139</v>
      </c>
      <c r="I193" s="100">
        <v>35</v>
      </c>
      <c r="J193" s="100">
        <v>14</v>
      </c>
      <c r="K193" s="49"/>
    </row>
    <row r="194" spans="1:11" x14ac:dyDescent="0.25">
      <c r="A194" s="107"/>
      <c r="B194" s="15" t="s">
        <v>76</v>
      </c>
      <c r="C194" s="16">
        <v>0</v>
      </c>
      <c r="D194" s="16">
        <v>2</v>
      </c>
      <c r="E194" s="17">
        <v>245</v>
      </c>
      <c r="F194" s="46" t="s">
        <v>174</v>
      </c>
      <c r="G194" s="46">
        <v>41113</v>
      </c>
      <c r="H194" s="100">
        <v>140</v>
      </c>
      <c r="I194" s="100">
        <v>265</v>
      </c>
      <c r="J194" s="100">
        <v>-1</v>
      </c>
      <c r="K194" s="55"/>
    </row>
    <row r="195" spans="1:11" ht="15.75" thickBot="1" x14ac:dyDescent="0.3">
      <c r="A195" s="110"/>
      <c r="B195" s="31" t="s">
        <v>72</v>
      </c>
      <c r="C195" s="26">
        <v>0</v>
      </c>
      <c r="D195" s="26">
        <v>2</v>
      </c>
      <c r="E195" s="27">
        <v>292</v>
      </c>
      <c r="F195" s="52" t="s">
        <v>166</v>
      </c>
      <c r="G195" s="52">
        <v>42112</v>
      </c>
      <c r="H195" s="99">
        <v>141</v>
      </c>
      <c r="I195" s="99">
        <v>224</v>
      </c>
      <c r="J195" s="99">
        <v>-1</v>
      </c>
      <c r="K195" s="53" t="s">
        <v>77</v>
      </c>
    </row>
    <row r="196" spans="1:11" ht="15.75" thickBot="1" x14ac:dyDescent="0.3">
      <c r="A196" s="21" t="s">
        <v>7</v>
      </c>
      <c r="B196" s="22"/>
      <c r="C196" s="23">
        <f>SUM(C190:C195)</f>
        <v>122</v>
      </c>
      <c r="D196" s="23">
        <f>SUM(D190:D195)</f>
        <v>55</v>
      </c>
      <c r="E196" s="24">
        <f>SUM(E190:E195)</f>
        <v>1461</v>
      </c>
      <c r="F196" s="58"/>
      <c r="G196" s="58"/>
      <c r="H196" s="96"/>
      <c r="I196" s="24">
        <f>SUM(I190:I195)</f>
        <v>1579</v>
      </c>
      <c r="J196" s="96"/>
      <c r="K196" s="59"/>
    </row>
    <row r="197" spans="1:11" ht="15.75" thickBot="1" x14ac:dyDescent="0.3">
      <c r="A197" s="18"/>
      <c r="B197" s="2"/>
      <c r="C197" s="19"/>
      <c r="D197" s="19"/>
      <c r="E197" s="20"/>
      <c r="F197" s="19"/>
      <c r="G197" s="19"/>
      <c r="H197" s="19"/>
      <c r="I197" s="19"/>
      <c r="J197" s="19"/>
      <c r="K197" s="2"/>
    </row>
    <row r="198" spans="1:11" ht="28.5" x14ac:dyDescent="0.25">
      <c r="A198" s="106" t="s">
        <v>78</v>
      </c>
      <c r="B198" s="12" t="s">
        <v>9</v>
      </c>
      <c r="C198" s="13">
        <v>1</v>
      </c>
      <c r="D198" s="13">
        <v>1</v>
      </c>
      <c r="E198" s="14">
        <v>24</v>
      </c>
      <c r="F198" s="54" t="s">
        <v>164</v>
      </c>
      <c r="G198" s="47">
        <v>21114</v>
      </c>
      <c r="H198" s="98">
        <v>142</v>
      </c>
      <c r="I198" s="98">
        <v>31</v>
      </c>
      <c r="J198" s="98">
        <v>16</v>
      </c>
      <c r="K198" s="48" t="s">
        <v>159</v>
      </c>
    </row>
    <row r="199" spans="1:11" ht="28.5" x14ac:dyDescent="0.25">
      <c r="A199" s="107"/>
      <c r="B199" s="15" t="s">
        <v>10</v>
      </c>
      <c r="C199" s="16">
        <v>6</v>
      </c>
      <c r="D199" s="16">
        <f>E199/18</f>
        <v>5</v>
      </c>
      <c r="E199" s="17">
        <v>90</v>
      </c>
      <c r="F199" s="50" t="s">
        <v>164</v>
      </c>
      <c r="G199" s="46">
        <v>21114</v>
      </c>
      <c r="H199" s="100">
        <v>143</v>
      </c>
      <c r="I199" s="100">
        <f>71+15</f>
        <v>86</v>
      </c>
      <c r="J199" s="100">
        <v>16</v>
      </c>
      <c r="K199" s="55"/>
    </row>
    <row r="200" spans="1:11" x14ac:dyDescent="0.25">
      <c r="A200" s="107"/>
      <c r="B200" s="15" t="s">
        <v>11</v>
      </c>
      <c r="C200" s="16">
        <v>97</v>
      </c>
      <c r="D200" s="16">
        <f>E200/18</f>
        <v>34</v>
      </c>
      <c r="E200" s="17">
        <v>612</v>
      </c>
      <c r="F200" s="46" t="s">
        <v>163</v>
      </c>
      <c r="G200" s="46">
        <v>21112</v>
      </c>
      <c r="H200" s="100">
        <v>144</v>
      </c>
      <c r="I200" s="100">
        <f>35+93+219+219+120+120</f>
        <v>806</v>
      </c>
      <c r="J200" s="100">
        <v>16.149999999999999</v>
      </c>
      <c r="K200" s="55"/>
    </row>
    <row r="201" spans="1:11" ht="28.5" x14ac:dyDescent="0.25">
      <c r="A201" s="107"/>
      <c r="B201" s="25" t="s">
        <v>79</v>
      </c>
      <c r="C201" s="16">
        <v>20</v>
      </c>
      <c r="D201" s="16">
        <f>E201/18</f>
        <v>10</v>
      </c>
      <c r="E201" s="17">
        <v>180</v>
      </c>
      <c r="F201" s="46" t="s">
        <v>163</v>
      </c>
      <c r="G201" s="46">
        <v>21112</v>
      </c>
      <c r="H201" s="100">
        <v>145</v>
      </c>
      <c r="I201" s="100">
        <v>158</v>
      </c>
      <c r="J201" s="100">
        <v>14</v>
      </c>
      <c r="K201" s="55"/>
    </row>
    <row r="202" spans="1:11" ht="28.5" x14ac:dyDescent="0.25">
      <c r="A202" s="107"/>
      <c r="B202" s="25" t="s">
        <v>80</v>
      </c>
      <c r="C202" s="16">
        <v>0</v>
      </c>
      <c r="D202" s="16">
        <v>1</v>
      </c>
      <c r="E202" s="17">
        <v>90</v>
      </c>
      <c r="F202" s="50" t="s">
        <v>168</v>
      </c>
      <c r="G202" s="50">
        <v>23212</v>
      </c>
      <c r="H202" s="100">
        <v>146</v>
      </c>
      <c r="I202" s="101">
        <v>90</v>
      </c>
      <c r="J202" s="101">
        <v>3</v>
      </c>
      <c r="K202" s="49" t="s">
        <v>81</v>
      </c>
    </row>
    <row r="203" spans="1:11" x14ac:dyDescent="0.25">
      <c r="A203" s="107"/>
      <c r="B203" s="15" t="s">
        <v>82</v>
      </c>
      <c r="C203" s="16">
        <v>10</v>
      </c>
      <c r="D203" s="16">
        <v>3</v>
      </c>
      <c r="E203" s="17">
        <v>139</v>
      </c>
      <c r="F203" s="46" t="s">
        <v>107</v>
      </c>
      <c r="G203" s="46">
        <v>42122</v>
      </c>
      <c r="H203" s="100">
        <v>147</v>
      </c>
      <c r="I203" s="100">
        <v>78</v>
      </c>
      <c r="J203" s="100">
        <v>16</v>
      </c>
      <c r="K203" s="55"/>
    </row>
    <row r="204" spans="1:11" ht="29.25" thickBot="1" x14ac:dyDescent="0.3">
      <c r="A204" s="110"/>
      <c r="B204" s="31" t="s">
        <v>83</v>
      </c>
      <c r="C204" s="26">
        <v>0</v>
      </c>
      <c r="D204" s="26">
        <v>2</v>
      </c>
      <c r="E204" s="27">
        <v>50</v>
      </c>
      <c r="F204" s="51" t="s">
        <v>142</v>
      </c>
      <c r="G204" s="52">
        <v>79122</v>
      </c>
      <c r="H204" s="100">
        <v>148</v>
      </c>
      <c r="I204" s="99">
        <v>50</v>
      </c>
      <c r="J204" s="99">
        <v>-1</v>
      </c>
      <c r="K204" s="57" t="s">
        <v>212</v>
      </c>
    </row>
    <row r="205" spans="1:11" ht="15.75" thickBot="1" x14ac:dyDescent="0.3">
      <c r="A205" s="21" t="s">
        <v>7</v>
      </c>
      <c r="B205" s="22"/>
      <c r="C205" s="23">
        <f>SUM(C198:C204)</f>
        <v>134</v>
      </c>
      <c r="D205" s="23">
        <f>SUM(D198:D204)</f>
        <v>56</v>
      </c>
      <c r="E205" s="24">
        <f>SUM(E198:E204)</f>
        <v>1185</v>
      </c>
      <c r="F205" s="58"/>
      <c r="G205" s="58"/>
      <c r="H205" s="96"/>
      <c r="I205" s="24">
        <f>SUM(I198:I204)</f>
        <v>1299</v>
      </c>
      <c r="J205" s="96"/>
      <c r="K205" s="59"/>
    </row>
    <row r="206" spans="1:11" ht="15.75" thickBot="1" x14ac:dyDescent="0.3">
      <c r="A206" s="18"/>
      <c r="B206" s="2"/>
      <c r="C206" s="19"/>
      <c r="D206" s="19"/>
      <c r="E206" s="20"/>
      <c r="F206" s="19"/>
      <c r="G206" s="19"/>
      <c r="H206" s="19"/>
      <c r="I206" s="19"/>
      <c r="J206" s="19"/>
      <c r="K206" s="2"/>
    </row>
    <row r="207" spans="1:11" ht="28.5" x14ac:dyDescent="0.25">
      <c r="A207" s="106" t="s">
        <v>84</v>
      </c>
      <c r="B207" s="12" t="s">
        <v>9</v>
      </c>
      <c r="C207" s="13">
        <v>1</v>
      </c>
      <c r="D207" s="13">
        <v>1</v>
      </c>
      <c r="E207" s="14">
        <v>24</v>
      </c>
      <c r="F207" s="54" t="s">
        <v>164</v>
      </c>
      <c r="G207" s="47">
        <v>21114</v>
      </c>
      <c r="H207" s="98">
        <v>149</v>
      </c>
      <c r="I207" s="98">
        <v>25</v>
      </c>
      <c r="J207" s="98">
        <v>17</v>
      </c>
      <c r="K207" s="48" t="s">
        <v>160</v>
      </c>
    </row>
    <row r="208" spans="1:11" ht="28.5" x14ac:dyDescent="0.25">
      <c r="A208" s="107"/>
      <c r="B208" s="15" t="s">
        <v>10</v>
      </c>
      <c r="C208" s="16">
        <v>5</v>
      </c>
      <c r="D208" s="16">
        <f>E208/18</f>
        <v>4</v>
      </c>
      <c r="E208" s="17">
        <v>72</v>
      </c>
      <c r="F208" s="50" t="s">
        <v>164</v>
      </c>
      <c r="G208" s="46">
        <v>21114</v>
      </c>
      <c r="H208" s="100">
        <v>150</v>
      </c>
      <c r="I208" s="100">
        <v>109</v>
      </c>
      <c r="J208" s="100">
        <v>17</v>
      </c>
      <c r="K208" s="55"/>
    </row>
    <row r="209" spans="1:11" x14ac:dyDescent="0.25">
      <c r="A209" s="107"/>
      <c r="B209" s="15" t="s">
        <v>11</v>
      </c>
      <c r="C209" s="16">
        <v>94</v>
      </c>
      <c r="D209" s="16">
        <f>E209/18</f>
        <v>32</v>
      </c>
      <c r="E209" s="17">
        <v>576</v>
      </c>
      <c r="F209" s="46" t="s">
        <v>163</v>
      </c>
      <c r="G209" s="46">
        <v>21112</v>
      </c>
      <c r="H209" s="100">
        <v>151</v>
      </c>
      <c r="I209" s="100">
        <f>360+328+30</f>
        <v>718</v>
      </c>
      <c r="J209" s="100" t="s">
        <v>210</v>
      </c>
      <c r="K209" s="55"/>
    </row>
    <row r="210" spans="1:11" ht="28.5" x14ac:dyDescent="0.25">
      <c r="A210" s="107"/>
      <c r="B210" s="25" t="s">
        <v>79</v>
      </c>
      <c r="C210" s="16">
        <v>10</v>
      </c>
      <c r="D210" s="16">
        <f>E210/18</f>
        <v>5</v>
      </c>
      <c r="E210" s="17">
        <v>90</v>
      </c>
      <c r="F210" s="46" t="s">
        <v>163</v>
      </c>
      <c r="G210" s="46">
        <v>21112</v>
      </c>
      <c r="H210" s="100">
        <v>152</v>
      </c>
      <c r="I210" s="100">
        <v>78</v>
      </c>
      <c r="J210" s="100">
        <v>17</v>
      </c>
      <c r="K210" s="55"/>
    </row>
    <row r="211" spans="1:11" ht="28.5" x14ac:dyDescent="0.25">
      <c r="A211" s="107"/>
      <c r="B211" s="25" t="s">
        <v>80</v>
      </c>
      <c r="C211" s="16">
        <v>0</v>
      </c>
      <c r="D211" s="16">
        <v>1</v>
      </c>
      <c r="E211" s="17">
        <v>102</v>
      </c>
      <c r="F211" s="50" t="s">
        <v>168</v>
      </c>
      <c r="G211" s="50">
        <v>23212</v>
      </c>
      <c r="H211" s="100">
        <v>153</v>
      </c>
      <c r="I211" s="101">
        <v>102</v>
      </c>
      <c r="J211" s="101">
        <v>3</v>
      </c>
      <c r="K211" s="49" t="s">
        <v>81</v>
      </c>
    </row>
    <row r="212" spans="1:11" x14ac:dyDescent="0.25">
      <c r="A212" s="107"/>
      <c r="B212" s="15" t="s">
        <v>85</v>
      </c>
      <c r="C212" s="16">
        <v>2</v>
      </c>
      <c r="D212" s="16">
        <v>4</v>
      </c>
      <c r="E212" s="17">
        <v>160</v>
      </c>
      <c r="F212" s="46" t="s">
        <v>107</v>
      </c>
      <c r="G212" s="46">
        <v>42122</v>
      </c>
      <c r="H212" s="100">
        <v>154</v>
      </c>
      <c r="I212" s="100">
        <v>15</v>
      </c>
      <c r="J212" s="100" t="s">
        <v>211</v>
      </c>
      <c r="K212" s="55"/>
    </row>
    <row r="213" spans="1:11" ht="29.25" thickBot="1" x14ac:dyDescent="0.3">
      <c r="A213" s="110"/>
      <c r="B213" s="31" t="s">
        <v>83</v>
      </c>
      <c r="C213" s="26">
        <v>0</v>
      </c>
      <c r="D213" s="26">
        <v>2</v>
      </c>
      <c r="E213" s="27">
        <v>50</v>
      </c>
      <c r="F213" s="51" t="s">
        <v>142</v>
      </c>
      <c r="G213" s="52">
        <v>79122</v>
      </c>
      <c r="H213" s="100">
        <v>155</v>
      </c>
      <c r="I213" s="99">
        <v>30</v>
      </c>
      <c r="J213" s="99">
        <v>-1</v>
      </c>
      <c r="K213" s="57"/>
    </row>
    <row r="214" spans="1:11" ht="15.75" thickBot="1" x14ac:dyDescent="0.3">
      <c r="A214" s="21" t="s">
        <v>7</v>
      </c>
      <c r="B214" s="22"/>
      <c r="C214" s="23">
        <f>SUM(C207:C213)</f>
        <v>112</v>
      </c>
      <c r="D214" s="23">
        <f>SUM(D207:D213)</f>
        <v>49</v>
      </c>
      <c r="E214" s="24">
        <f>SUM(E207:E213)</f>
        <v>1074</v>
      </c>
      <c r="F214" s="58"/>
      <c r="G214" s="58"/>
      <c r="H214" s="96"/>
      <c r="I214" s="24">
        <f>SUM(I207:I213)</f>
        <v>1077</v>
      </c>
      <c r="J214" s="96"/>
      <c r="K214" s="59"/>
    </row>
    <row r="215" spans="1:11" ht="15.75" thickBot="1" x14ac:dyDescent="0.3">
      <c r="A215" s="18"/>
      <c r="B215" s="2"/>
      <c r="C215" s="19"/>
      <c r="D215" s="19"/>
      <c r="E215" s="20"/>
      <c r="F215" s="19"/>
      <c r="G215" s="19"/>
      <c r="H215" s="19"/>
      <c r="I215" s="19"/>
      <c r="J215" s="19"/>
      <c r="K215" s="2"/>
    </row>
    <row r="216" spans="1:11" ht="28.5" x14ac:dyDescent="0.25">
      <c r="A216" s="86" t="s">
        <v>86</v>
      </c>
      <c r="B216" s="12" t="s">
        <v>9</v>
      </c>
      <c r="C216" s="13">
        <v>1</v>
      </c>
      <c r="D216" s="13">
        <v>1</v>
      </c>
      <c r="E216" s="14">
        <v>24</v>
      </c>
      <c r="F216" s="54" t="s">
        <v>164</v>
      </c>
      <c r="G216" s="47">
        <v>21114</v>
      </c>
      <c r="H216" s="98">
        <v>156</v>
      </c>
      <c r="I216" s="98">
        <v>28</v>
      </c>
      <c r="J216" s="98">
        <v>18</v>
      </c>
      <c r="K216" s="48" t="s">
        <v>196</v>
      </c>
    </row>
    <row r="217" spans="1:11" ht="28.5" x14ac:dyDescent="0.25">
      <c r="A217" s="87"/>
      <c r="B217" s="15" t="s">
        <v>10</v>
      </c>
      <c r="C217" s="16">
        <v>5</v>
      </c>
      <c r="D217" s="16">
        <f>E217/18</f>
        <v>4</v>
      </c>
      <c r="E217" s="17">
        <v>72</v>
      </c>
      <c r="F217" s="50" t="s">
        <v>164</v>
      </c>
      <c r="G217" s="46">
        <v>21114</v>
      </c>
      <c r="H217" s="100">
        <v>157</v>
      </c>
      <c r="I217" s="100">
        <f>36+28</f>
        <v>64</v>
      </c>
      <c r="J217" s="100">
        <v>18</v>
      </c>
      <c r="K217" s="49"/>
    </row>
    <row r="218" spans="1:11" x14ac:dyDescent="0.25">
      <c r="A218" s="87"/>
      <c r="B218" s="15" t="s">
        <v>11</v>
      </c>
      <c r="C218" s="16">
        <v>104</v>
      </c>
      <c r="D218" s="16">
        <f>E218/18</f>
        <v>37</v>
      </c>
      <c r="E218" s="17">
        <v>666</v>
      </c>
      <c r="F218" s="46" t="s">
        <v>163</v>
      </c>
      <c r="G218" s="46">
        <v>21112</v>
      </c>
      <c r="H218" s="100">
        <v>158</v>
      </c>
      <c r="I218" s="100">
        <f>35+123+216+107+219+35+93</f>
        <v>828</v>
      </c>
      <c r="J218" s="100">
        <v>19.18</v>
      </c>
      <c r="K218" s="49"/>
    </row>
    <row r="219" spans="1:11" x14ac:dyDescent="0.25">
      <c r="A219" s="88"/>
      <c r="B219" s="31" t="s">
        <v>195</v>
      </c>
      <c r="C219" s="16">
        <v>2</v>
      </c>
      <c r="D219" s="16">
        <v>2</v>
      </c>
      <c r="E219" s="17">
        <v>160</v>
      </c>
      <c r="F219" s="46" t="s">
        <v>107</v>
      </c>
      <c r="G219" s="52">
        <v>42122</v>
      </c>
      <c r="H219" s="99">
        <v>159</v>
      </c>
      <c r="I219" s="99">
        <v>18</v>
      </c>
      <c r="J219" s="99" t="s">
        <v>209</v>
      </c>
      <c r="K219" s="53"/>
    </row>
    <row r="220" spans="1:11" ht="15.75" thickBot="1" x14ac:dyDescent="0.3">
      <c r="A220" s="88"/>
      <c r="B220" s="41" t="s">
        <v>80</v>
      </c>
      <c r="C220" s="26">
        <v>0</v>
      </c>
      <c r="D220" s="26">
        <v>2</v>
      </c>
      <c r="E220" s="27">
        <v>152</v>
      </c>
      <c r="F220" s="52" t="s">
        <v>168</v>
      </c>
      <c r="G220" s="52">
        <v>23212</v>
      </c>
      <c r="H220" s="99">
        <v>160</v>
      </c>
      <c r="I220" s="99">
        <f>76+76</f>
        <v>152</v>
      </c>
      <c r="J220" s="99">
        <v>3</v>
      </c>
      <c r="K220" s="53"/>
    </row>
    <row r="221" spans="1:11" ht="15.75" thickBot="1" x14ac:dyDescent="0.3">
      <c r="A221" s="21" t="s">
        <v>7</v>
      </c>
      <c r="B221" s="22"/>
      <c r="C221" s="23">
        <f>SUM(C216:C220)</f>
        <v>112</v>
      </c>
      <c r="D221" s="23">
        <f>SUM(D216:D220)</f>
        <v>46</v>
      </c>
      <c r="E221" s="24">
        <f>SUM(E216:E220)</f>
        <v>1074</v>
      </c>
      <c r="F221" s="58"/>
      <c r="G221" s="58"/>
      <c r="H221" s="96"/>
      <c r="I221" s="24">
        <f>SUM(I216:I220)</f>
        <v>1090</v>
      </c>
      <c r="J221" s="96"/>
      <c r="K221" s="59"/>
    </row>
    <row r="222" spans="1:11" ht="15.75" thickBot="1" x14ac:dyDescent="0.3">
      <c r="A222" s="43"/>
      <c r="B222" s="44"/>
      <c r="C222" s="19"/>
      <c r="D222" s="19"/>
      <c r="E222" s="20"/>
      <c r="F222" s="19"/>
      <c r="G222" s="19"/>
      <c r="H222" s="19"/>
      <c r="I222" s="19"/>
      <c r="J222" s="19"/>
      <c r="K222" s="2"/>
    </row>
    <row r="223" spans="1:11" ht="28.5" x14ac:dyDescent="0.25">
      <c r="A223" s="111" t="s">
        <v>87</v>
      </c>
      <c r="B223" s="45" t="s">
        <v>87</v>
      </c>
      <c r="C223" s="13">
        <v>1</v>
      </c>
      <c r="D223" s="13">
        <v>1</v>
      </c>
      <c r="E223" s="14">
        <v>18</v>
      </c>
      <c r="F223" s="54" t="s">
        <v>164</v>
      </c>
      <c r="G223" s="47">
        <v>21114</v>
      </c>
      <c r="H223" s="98">
        <v>161</v>
      </c>
      <c r="I223" s="98">
        <v>17</v>
      </c>
      <c r="J223" s="98">
        <v>8</v>
      </c>
      <c r="K223" s="56"/>
    </row>
    <row r="224" spans="1:11" ht="29.25" thickBot="1" x14ac:dyDescent="0.3">
      <c r="A224" s="112"/>
      <c r="B224" s="31" t="s">
        <v>11</v>
      </c>
      <c r="C224" s="26">
        <v>1</v>
      </c>
      <c r="D224" s="26">
        <v>1</v>
      </c>
      <c r="E224" s="27">
        <v>12</v>
      </c>
      <c r="F224" s="51" t="s">
        <v>164</v>
      </c>
      <c r="G224" s="52">
        <v>21114</v>
      </c>
      <c r="H224" s="99">
        <v>162</v>
      </c>
      <c r="I224" s="99">
        <v>12</v>
      </c>
      <c r="J224" s="99">
        <v>8</v>
      </c>
      <c r="K224" s="57"/>
    </row>
    <row r="225" spans="1:11" ht="29.25" thickBot="1" x14ac:dyDescent="0.3">
      <c r="A225" s="66" t="s">
        <v>88</v>
      </c>
      <c r="B225" s="42" t="s">
        <v>88</v>
      </c>
      <c r="C225" s="37">
        <v>1</v>
      </c>
      <c r="D225" s="37">
        <v>1</v>
      </c>
      <c r="E225" s="38">
        <v>18</v>
      </c>
      <c r="F225" s="65" t="s">
        <v>164</v>
      </c>
      <c r="G225" s="62">
        <v>21114</v>
      </c>
      <c r="H225" s="103">
        <v>163</v>
      </c>
      <c r="I225" s="103">
        <v>17</v>
      </c>
      <c r="J225" s="103">
        <v>14</v>
      </c>
      <c r="K225" s="63"/>
    </row>
    <row r="226" spans="1:11" ht="28.5" x14ac:dyDescent="0.25">
      <c r="A226" s="113" t="s">
        <v>89</v>
      </c>
      <c r="B226" s="45" t="s">
        <v>90</v>
      </c>
      <c r="C226" s="13">
        <v>1</v>
      </c>
      <c r="D226" s="13">
        <v>1</v>
      </c>
      <c r="E226" s="14">
        <v>18</v>
      </c>
      <c r="F226" s="54" t="s">
        <v>164</v>
      </c>
      <c r="G226" s="47">
        <v>21114</v>
      </c>
      <c r="H226" s="98">
        <v>164</v>
      </c>
      <c r="I226" s="98">
        <v>21</v>
      </c>
      <c r="J226" s="98">
        <v>19</v>
      </c>
      <c r="K226" s="56"/>
    </row>
    <row r="227" spans="1:11" x14ac:dyDescent="0.25">
      <c r="A227" s="114"/>
      <c r="B227" s="15" t="s">
        <v>11</v>
      </c>
      <c r="C227" s="16">
        <v>5</v>
      </c>
      <c r="D227" s="16">
        <v>3</v>
      </c>
      <c r="E227" s="17">
        <v>60</v>
      </c>
      <c r="F227" s="46" t="s">
        <v>163</v>
      </c>
      <c r="G227" s="46">
        <v>21112</v>
      </c>
      <c r="H227" s="100">
        <v>165</v>
      </c>
      <c r="I227" s="100">
        <v>53</v>
      </c>
      <c r="J227" s="100">
        <v>19</v>
      </c>
      <c r="K227" s="55"/>
    </row>
    <row r="228" spans="1:11" ht="29.25" thickBot="1" x14ac:dyDescent="0.3">
      <c r="A228" s="115"/>
      <c r="B228" s="41" t="s">
        <v>91</v>
      </c>
      <c r="C228" s="26">
        <v>2</v>
      </c>
      <c r="D228" s="26">
        <v>2</v>
      </c>
      <c r="E228" s="27">
        <v>24</v>
      </c>
      <c r="F228" s="51" t="s">
        <v>164</v>
      </c>
      <c r="G228" s="52">
        <v>21114</v>
      </c>
      <c r="H228" s="99">
        <v>166</v>
      </c>
      <c r="I228" s="99">
        <v>25</v>
      </c>
      <c r="J228" s="99">
        <v>19</v>
      </c>
      <c r="K228" s="57"/>
    </row>
    <row r="229" spans="1:11" x14ac:dyDescent="0.25">
      <c r="A229" s="113" t="s">
        <v>92</v>
      </c>
      <c r="B229" s="12" t="s">
        <v>11</v>
      </c>
      <c r="C229" s="13">
        <v>5</v>
      </c>
      <c r="D229" s="13">
        <v>3</v>
      </c>
      <c r="E229" s="14">
        <v>60</v>
      </c>
      <c r="F229" s="47" t="s">
        <v>163</v>
      </c>
      <c r="G229" s="47">
        <v>21112</v>
      </c>
      <c r="H229" s="98">
        <v>167</v>
      </c>
      <c r="I229" s="98">
        <v>56</v>
      </c>
      <c r="J229" s="98">
        <v>19</v>
      </c>
      <c r="K229" s="56"/>
    </row>
    <row r="230" spans="1:11" ht="15.75" thickBot="1" x14ac:dyDescent="0.3">
      <c r="A230" s="115"/>
      <c r="B230" s="31" t="s">
        <v>93</v>
      </c>
      <c r="C230" s="26">
        <v>0</v>
      </c>
      <c r="D230" s="26">
        <v>1</v>
      </c>
      <c r="E230" s="27">
        <v>28</v>
      </c>
      <c r="F230" s="51" t="s">
        <v>168</v>
      </c>
      <c r="G230" s="51">
        <v>23212</v>
      </c>
      <c r="H230" s="105">
        <v>168</v>
      </c>
      <c r="I230" s="105">
        <v>18</v>
      </c>
      <c r="J230" s="105">
        <v>19</v>
      </c>
      <c r="K230" s="57"/>
    </row>
    <row r="231" spans="1:11" ht="43.5" thickBot="1" x14ac:dyDescent="0.3">
      <c r="A231" s="67" t="s">
        <v>94</v>
      </c>
      <c r="B231" s="36" t="s">
        <v>95</v>
      </c>
      <c r="C231" s="37">
        <v>1</v>
      </c>
      <c r="D231" s="37">
        <v>1</v>
      </c>
      <c r="E231" s="38">
        <v>12</v>
      </c>
      <c r="F231" s="65" t="s">
        <v>164</v>
      </c>
      <c r="G231" s="62">
        <v>21114</v>
      </c>
      <c r="H231" s="103">
        <v>169</v>
      </c>
      <c r="I231" s="103">
        <v>12</v>
      </c>
      <c r="J231" s="103">
        <v>8</v>
      </c>
      <c r="K231" s="64" t="s">
        <v>194</v>
      </c>
    </row>
    <row r="232" spans="1:11" ht="15.75" thickBot="1" x14ac:dyDescent="0.3">
      <c r="A232" s="21" t="s">
        <v>7</v>
      </c>
      <c r="B232" s="22"/>
      <c r="C232" s="23">
        <f>SUM(C223:C231)</f>
        <v>17</v>
      </c>
      <c r="D232" s="23">
        <f>SUM(D223:D231)</f>
        <v>14</v>
      </c>
      <c r="E232" s="24">
        <f>SUM(E223:E231)</f>
        <v>250</v>
      </c>
      <c r="F232" s="58"/>
      <c r="G232" s="58"/>
      <c r="H232" s="96"/>
      <c r="I232" s="24">
        <f>SUM(I223:I231)</f>
        <v>231</v>
      </c>
      <c r="J232" s="96"/>
      <c r="K232" s="59"/>
    </row>
    <row r="233" spans="1:11" ht="15.75" thickBot="1" x14ac:dyDescent="0.3">
      <c r="A233" s="32"/>
      <c r="B233" s="33"/>
      <c r="C233" s="10"/>
      <c r="D233" s="10"/>
      <c r="E233" s="11"/>
      <c r="F233" s="10"/>
      <c r="G233" s="10"/>
      <c r="H233" s="10"/>
      <c r="I233" s="10"/>
      <c r="J233" s="10"/>
      <c r="K233" s="33"/>
    </row>
    <row r="234" spans="1:11" ht="45.75" thickBot="1" x14ac:dyDescent="0.3">
      <c r="A234" s="68" t="s">
        <v>96</v>
      </c>
      <c r="B234" s="42" t="s">
        <v>97</v>
      </c>
      <c r="C234" s="37"/>
      <c r="D234" s="37">
        <v>3</v>
      </c>
      <c r="E234" s="38">
        <v>60</v>
      </c>
      <c r="F234" s="65" t="s">
        <v>164</v>
      </c>
      <c r="G234" s="62">
        <v>21114</v>
      </c>
      <c r="H234" s="103">
        <v>170</v>
      </c>
      <c r="I234" s="103">
        <v>60</v>
      </c>
      <c r="J234" s="103">
        <v>0</v>
      </c>
      <c r="K234" s="64" t="s">
        <v>98</v>
      </c>
    </row>
    <row r="235" spans="1:11" ht="29.25" thickBot="1" x14ac:dyDescent="0.3">
      <c r="A235" s="69" t="s">
        <v>99</v>
      </c>
      <c r="B235" s="42" t="s">
        <v>100</v>
      </c>
      <c r="C235" s="37"/>
      <c r="D235" s="37">
        <v>1</v>
      </c>
      <c r="E235" s="38">
        <v>24</v>
      </c>
      <c r="F235" s="65" t="s">
        <v>143</v>
      </c>
      <c r="G235" s="62">
        <v>41134</v>
      </c>
      <c r="H235" s="103">
        <v>171</v>
      </c>
      <c r="I235" s="103">
        <v>43</v>
      </c>
      <c r="J235" s="103">
        <v>0</v>
      </c>
      <c r="K235" s="64" t="s">
        <v>98</v>
      </c>
    </row>
    <row r="236" spans="1:11" ht="15.75" thickBot="1" x14ac:dyDescent="0.3">
      <c r="A236" s="69" t="s">
        <v>144</v>
      </c>
      <c r="B236" s="42" t="s">
        <v>105</v>
      </c>
      <c r="C236" s="37"/>
      <c r="D236" s="37"/>
      <c r="E236" s="38">
        <v>700</v>
      </c>
      <c r="F236" s="65" t="s">
        <v>179</v>
      </c>
      <c r="G236" s="62">
        <v>78112</v>
      </c>
      <c r="H236" s="103">
        <v>172</v>
      </c>
      <c r="I236" s="103">
        <v>820</v>
      </c>
      <c r="J236" s="103" t="s">
        <v>213</v>
      </c>
      <c r="K236" s="64" t="s">
        <v>192</v>
      </c>
    </row>
    <row r="237" spans="1:11" ht="30.75" thickBot="1" x14ac:dyDescent="0.3">
      <c r="A237" s="69" t="s">
        <v>145</v>
      </c>
      <c r="B237" s="42" t="s">
        <v>105</v>
      </c>
      <c r="C237" s="37"/>
      <c r="D237" s="37"/>
      <c r="E237" s="38">
        <v>104</v>
      </c>
      <c r="F237" s="65" t="s">
        <v>180</v>
      </c>
      <c r="G237" s="62">
        <v>78512</v>
      </c>
      <c r="H237" s="103">
        <v>173</v>
      </c>
      <c r="I237" s="103">
        <v>85</v>
      </c>
      <c r="J237" s="103" t="s">
        <v>213</v>
      </c>
      <c r="K237" s="64"/>
    </row>
    <row r="238" spans="1:11" ht="30.75" thickBot="1" x14ac:dyDescent="0.3">
      <c r="A238" s="69" t="s">
        <v>146</v>
      </c>
      <c r="B238" s="42" t="s">
        <v>105</v>
      </c>
      <c r="C238" s="37"/>
      <c r="D238" s="37"/>
      <c r="E238" s="38">
        <v>30</v>
      </c>
      <c r="F238" s="65" t="s">
        <v>147</v>
      </c>
      <c r="G238" s="62">
        <v>73312</v>
      </c>
      <c r="H238" s="103">
        <v>174</v>
      </c>
      <c r="I238" s="103">
        <v>87</v>
      </c>
      <c r="J238" s="103">
        <v>0</v>
      </c>
      <c r="K238" s="64"/>
    </row>
    <row r="239" spans="1:11" ht="15.75" thickBot="1" x14ac:dyDescent="0.3">
      <c r="A239" s="21" t="s">
        <v>7</v>
      </c>
      <c r="B239" s="22"/>
      <c r="C239" s="23"/>
      <c r="D239" s="23">
        <f>SUM(D234:D238)</f>
        <v>4</v>
      </c>
      <c r="E239" s="24">
        <f>SUM(E234:E238)</f>
        <v>918</v>
      </c>
      <c r="F239" s="58"/>
      <c r="G239" s="58"/>
      <c r="H239" s="96"/>
      <c r="I239" s="24">
        <f>SUM(I234:I238)</f>
        <v>1095</v>
      </c>
      <c r="J239" s="96"/>
      <c r="K239" s="59"/>
    </row>
    <row r="240" spans="1:11" ht="15.75" thickBot="1" x14ac:dyDescent="0.3">
      <c r="A240" s="18"/>
      <c r="B240" s="2"/>
      <c r="C240" s="19"/>
      <c r="D240" s="19"/>
      <c r="E240" s="20"/>
      <c r="F240" s="19"/>
      <c r="G240" s="19"/>
      <c r="H240" s="19"/>
      <c r="I240" s="19"/>
      <c r="J240" s="19"/>
      <c r="K240" s="2"/>
    </row>
    <row r="241" spans="1:11" ht="18.75" thickBot="1" x14ac:dyDescent="0.3">
      <c r="A241" s="70" t="s">
        <v>101</v>
      </c>
      <c r="B241" s="71"/>
      <c r="C241" s="72">
        <f>C7+C15+C63+C74+C79+C83+C89+C93+C100+C104+C107+C110+C116+C122+C128+C134+C140+C146+C154+C161+C167+C170+C175+C180+C188+C196+C205+C214+C221+C232+C239</f>
        <v>1683</v>
      </c>
      <c r="D241" s="72">
        <f>D7+D15+D63+D74+D79+D83+D89+D93+D100+D104+D107+D110+D116+D122+D128+D134+D140+D146+D154+D161+D167+D170+D175+D180+D188+D196+D205+D214+D221+D232+D239</f>
        <v>862</v>
      </c>
      <c r="E241" s="94">
        <f>E7+E15+E63+E74+E79+E83+E89+E93+E100+E104+E107+E110+E116+E122+E128+E134+E140+E146+E154+E161+E167+E170+E175+E180+E188+E196+E205+E214+E221+E232+E239</f>
        <v>23946</v>
      </c>
      <c r="F241" s="73"/>
      <c r="G241" s="73"/>
      <c r="H241" s="97"/>
      <c r="I241" s="94">
        <f>I7+I15+I63+I74+I79+I83+I89+I93+I100+I104+I107+I110+I116+I122+I128+I134+I140+I146+I154+I161+I167+I170+I175+I180+I188+I196+I205+I214+I221+I232+I239</f>
        <v>23158</v>
      </c>
      <c r="J241" s="97"/>
      <c r="K241" s="74"/>
    </row>
    <row r="245" spans="1:11" x14ac:dyDescent="0.25">
      <c r="E245" s="83"/>
    </row>
    <row r="246" spans="1:11" x14ac:dyDescent="0.25">
      <c r="E246" s="83"/>
    </row>
  </sheetData>
  <mergeCells count="27">
    <mergeCell ref="A223:A224"/>
    <mergeCell ref="A226:A228"/>
    <mergeCell ref="A229:A230"/>
    <mergeCell ref="A172:A174"/>
    <mergeCell ref="A177:A179"/>
    <mergeCell ref="A182:A187"/>
    <mergeCell ref="A190:A195"/>
    <mergeCell ref="A198:A204"/>
    <mergeCell ref="A207:A213"/>
    <mergeCell ref="A163:A166"/>
    <mergeCell ref="A91:A92"/>
    <mergeCell ref="A95:A99"/>
    <mergeCell ref="A102:A103"/>
    <mergeCell ref="A112:A115"/>
    <mergeCell ref="A118:A121"/>
    <mergeCell ref="A124:A127"/>
    <mergeCell ref="A130:A133"/>
    <mergeCell ref="A136:A139"/>
    <mergeCell ref="A142:A145"/>
    <mergeCell ref="A148:A153"/>
    <mergeCell ref="A156:A160"/>
    <mergeCell ref="A85:A88"/>
    <mergeCell ref="A5:A6"/>
    <mergeCell ref="A9:A14"/>
    <mergeCell ref="A17:A62"/>
    <mergeCell ref="A65:A73"/>
    <mergeCell ref="A76:A78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verticalDpi="1200" r:id="rId1"/>
  <headerFooter>
    <oddFooter>&amp;C&amp;"Arial,Standard"&amp;9Seite &amp;P von &amp;N</oddFooter>
  </headerFooter>
  <rowBreaks count="7" manualBreakCount="7">
    <brk id="40" max="8" man="1"/>
    <brk id="64" max="16383" man="1"/>
    <brk id="90" max="16383" man="1"/>
    <brk id="123" max="16383" man="1"/>
    <brk id="162" max="16383" man="1"/>
    <brk id="197" max="16383" man="1"/>
    <brk id="2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Raumliste Neubau BR Düsseldorf</vt:lpstr>
      <vt:lpstr>'Raumliste Neubau BR Düsseldorf'!Drucktitel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Kindla</dc:creator>
  <cp:lastModifiedBy>Melanie Horvat</cp:lastModifiedBy>
  <cp:lastPrinted>2023-09-21T09:53:58Z</cp:lastPrinted>
  <dcterms:created xsi:type="dcterms:W3CDTF">2015-06-05T18:19:34Z</dcterms:created>
  <dcterms:modified xsi:type="dcterms:W3CDTF">2023-11-30T07:13:47Z</dcterms:modified>
</cp:coreProperties>
</file>